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miroslav_tynek_ksus_cz/Documents/Dokumenty/SFDI/101-072 Kostelec/PDPS KOSTELEC 101-072/UPRAVENÝ ROZPOČET/"/>
    </mc:Choice>
  </mc:AlternateContent>
  <xr:revisionPtr revIDLastSave="0" documentId="13_ncr:1_{B6485135-0F08-4D7E-96EB-6E5AAA139C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1" r:id="rId1"/>
    <sheet name="SO 101" sheetId="2" r:id="rId2"/>
    <sheet name="SO 201" sheetId="3" r:id="rId3"/>
    <sheet name="SO 301" sheetId="4" r:id="rId4"/>
    <sheet name="SO 401" sheetId="5" r:id="rId5"/>
    <sheet name="VRN.1" sheetId="6" r:id="rId6"/>
    <sheet name="VRN.2" sheetId="7" r:id="rId7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1" i="7" l="1"/>
  <c r="O81" i="7" s="1"/>
  <c r="I77" i="7"/>
  <c r="O77" i="7" s="1"/>
  <c r="O73" i="7"/>
  <c r="I73" i="7"/>
  <c r="I69" i="7"/>
  <c r="O69" i="7" s="1"/>
  <c r="I65" i="7"/>
  <c r="O65" i="7" s="1"/>
  <c r="I61" i="7"/>
  <c r="O61" i="7" s="1"/>
  <c r="I57" i="7"/>
  <c r="O57" i="7" s="1"/>
  <c r="I53" i="7"/>
  <c r="O53" i="7" s="1"/>
  <c r="I49" i="7"/>
  <c r="O49" i="7" s="1"/>
  <c r="I45" i="7"/>
  <c r="O45" i="7" s="1"/>
  <c r="O41" i="7"/>
  <c r="I41" i="7"/>
  <c r="I37" i="7"/>
  <c r="O37" i="7" s="1"/>
  <c r="I33" i="7"/>
  <c r="O33" i="7" s="1"/>
  <c r="I29" i="7"/>
  <c r="O29" i="7" s="1"/>
  <c r="I25" i="7"/>
  <c r="O25" i="7" s="1"/>
  <c r="I21" i="7"/>
  <c r="O21" i="7" s="1"/>
  <c r="I17" i="7"/>
  <c r="O17" i="7" s="1"/>
  <c r="I13" i="7"/>
  <c r="O13" i="7" s="1"/>
  <c r="O9" i="7"/>
  <c r="I9" i="7"/>
  <c r="I53" i="6"/>
  <c r="O53" i="6" s="1"/>
  <c r="I49" i="6"/>
  <c r="O49" i="6" s="1"/>
  <c r="I45" i="6"/>
  <c r="O45" i="6" s="1"/>
  <c r="I41" i="6"/>
  <c r="O41" i="6" s="1"/>
  <c r="I37" i="6"/>
  <c r="O37" i="6" s="1"/>
  <c r="I33" i="6"/>
  <c r="O33" i="6" s="1"/>
  <c r="I29" i="6"/>
  <c r="O29" i="6" s="1"/>
  <c r="I25" i="6"/>
  <c r="O25" i="6" s="1"/>
  <c r="O21" i="6"/>
  <c r="I21" i="6"/>
  <c r="I17" i="6"/>
  <c r="O17" i="6" s="1"/>
  <c r="I13" i="6"/>
  <c r="O13" i="6" s="1"/>
  <c r="I9" i="6"/>
  <c r="I193" i="5"/>
  <c r="I188" i="5"/>
  <c r="O188" i="5" s="1"/>
  <c r="R187" i="5" s="1"/>
  <c r="O187" i="5" s="1"/>
  <c r="Q187" i="5"/>
  <c r="I187" i="5" s="1"/>
  <c r="I183" i="5"/>
  <c r="O183" i="5" s="1"/>
  <c r="I179" i="5"/>
  <c r="O179" i="5" s="1"/>
  <c r="I175" i="5"/>
  <c r="O175" i="5" s="1"/>
  <c r="I171" i="5"/>
  <c r="O171" i="5" s="1"/>
  <c r="I167" i="5"/>
  <c r="O167" i="5" s="1"/>
  <c r="I163" i="5"/>
  <c r="O163" i="5" s="1"/>
  <c r="I159" i="5"/>
  <c r="O159" i="5" s="1"/>
  <c r="I155" i="5"/>
  <c r="O155" i="5" s="1"/>
  <c r="I151" i="5"/>
  <c r="O151" i="5" s="1"/>
  <c r="I147" i="5"/>
  <c r="O147" i="5" s="1"/>
  <c r="I143" i="5"/>
  <c r="O143" i="5" s="1"/>
  <c r="I139" i="5"/>
  <c r="O139" i="5" s="1"/>
  <c r="I135" i="5"/>
  <c r="I130" i="5"/>
  <c r="O130" i="5" s="1"/>
  <c r="I126" i="5"/>
  <c r="O126" i="5" s="1"/>
  <c r="I122" i="5"/>
  <c r="O122" i="5" s="1"/>
  <c r="I118" i="5"/>
  <c r="O118" i="5" s="1"/>
  <c r="I114" i="5"/>
  <c r="O114" i="5" s="1"/>
  <c r="I110" i="5"/>
  <c r="O110" i="5" s="1"/>
  <c r="I106" i="5"/>
  <c r="O106" i="5" s="1"/>
  <c r="I102" i="5"/>
  <c r="O102" i="5" s="1"/>
  <c r="I98" i="5"/>
  <c r="O98" i="5" s="1"/>
  <c r="I94" i="5"/>
  <c r="O94" i="5" s="1"/>
  <c r="O90" i="5"/>
  <c r="I90" i="5"/>
  <c r="I86" i="5"/>
  <c r="O86" i="5" s="1"/>
  <c r="I82" i="5"/>
  <c r="O82" i="5" s="1"/>
  <c r="I78" i="5"/>
  <c r="O78" i="5" s="1"/>
  <c r="O74" i="5"/>
  <c r="I74" i="5"/>
  <c r="I70" i="5"/>
  <c r="O70" i="5" s="1"/>
  <c r="I65" i="5"/>
  <c r="O65" i="5" s="1"/>
  <c r="R64" i="5" s="1"/>
  <c r="O64" i="5" s="1"/>
  <c r="I60" i="5"/>
  <c r="O60" i="5" s="1"/>
  <c r="R59" i="5"/>
  <c r="O59" i="5" s="1"/>
  <c r="Q59" i="5"/>
  <c r="I59" i="5" s="1"/>
  <c r="I55" i="5"/>
  <c r="O55" i="5" s="1"/>
  <c r="I51" i="5"/>
  <c r="O51" i="5" s="1"/>
  <c r="I46" i="5"/>
  <c r="O46" i="5" s="1"/>
  <c r="I42" i="5"/>
  <c r="O42" i="5" s="1"/>
  <c r="I38" i="5"/>
  <c r="O38" i="5" s="1"/>
  <c r="I34" i="5"/>
  <c r="O34" i="5" s="1"/>
  <c r="I30" i="5"/>
  <c r="O30" i="5" s="1"/>
  <c r="I26" i="5"/>
  <c r="O26" i="5" s="1"/>
  <c r="I21" i="5"/>
  <c r="I17" i="5"/>
  <c r="O17" i="5" s="1"/>
  <c r="I13" i="5"/>
  <c r="O13" i="5" s="1"/>
  <c r="I9" i="5"/>
  <c r="O9" i="5" s="1"/>
  <c r="I352" i="4"/>
  <c r="O352" i="4" s="1"/>
  <c r="O348" i="4"/>
  <c r="R347" i="4" s="1"/>
  <c r="O347" i="4" s="1"/>
  <c r="I348" i="4"/>
  <c r="I343" i="4"/>
  <c r="O343" i="4" s="1"/>
  <c r="I339" i="4"/>
  <c r="O339" i="4" s="1"/>
  <c r="I335" i="4"/>
  <c r="O335" i="4" s="1"/>
  <c r="I330" i="4"/>
  <c r="Q329" i="4" s="1"/>
  <c r="I329" i="4" s="1"/>
  <c r="I325" i="4"/>
  <c r="O325" i="4" s="1"/>
  <c r="R324" i="4" s="1"/>
  <c r="O324" i="4" s="1"/>
  <c r="O320" i="4"/>
  <c r="R319" i="4" s="1"/>
  <c r="O319" i="4" s="1"/>
  <c r="I320" i="4"/>
  <c r="Q319" i="4"/>
  <c r="I319" i="4" s="1"/>
  <c r="I315" i="4"/>
  <c r="O315" i="4" s="1"/>
  <c r="R314" i="4" s="1"/>
  <c r="O314" i="4" s="1"/>
  <c r="I310" i="4"/>
  <c r="O310" i="4" s="1"/>
  <c r="I306" i="4"/>
  <c r="O306" i="4" s="1"/>
  <c r="I302" i="4"/>
  <c r="O302" i="4" s="1"/>
  <c r="I298" i="4"/>
  <c r="O298" i="4" s="1"/>
  <c r="I294" i="4"/>
  <c r="O294" i="4" s="1"/>
  <c r="I290" i="4"/>
  <c r="O290" i="4" s="1"/>
  <c r="I286" i="4"/>
  <c r="O286" i="4" s="1"/>
  <c r="I282" i="4"/>
  <c r="O282" i="4" s="1"/>
  <c r="I278" i="4"/>
  <c r="O278" i="4" s="1"/>
  <c r="I274" i="4"/>
  <c r="O274" i="4" s="1"/>
  <c r="O270" i="4"/>
  <c r="I270" i="4"/>
  <c r="I265" i="4"/>
  <c r="O265" i="4" s="1"/>
  <c r="R264" i="4" s="1"/>
  <c r="O264" i="4" s="1"/>
  <c r="I260" i="4"/>
  <c r="O260" i="4" s="1"/>
  <c r="I256" i="4"/>
  <c r="O256" i="4" s="1"/>
  <c r="I252" i="4"/>
  <c r="O252" i="4" s="1"/>
  <c r="I248" i="4"/>
  <c r="O248" i="4" s="1"/>
  <c r="I244" i="4"/>
  <c r="O244" i="4" s="1"/>
  <c r="I240" i="4"/>
  <c r="O240" i="4" s="1"/>
  <c r="I236" i="4"/>
  <c r="O236" i="4" s="1"/>
  <c r="I231" i="4"/>
  <c r="O231" i="4" s="1"/>
  <c r="I227" i="4"/>
  <c r="O227" i="4" s="1"/>
  <c r="R222" i="4" s="1"/>
  <c r="O222" i="4" s="1"/>
  <c r="I223" i="4"/>
  <c r="O223" i="4" s="1"/>
  <c r="O218" i="4"/>
  <c r="R217" i="4" s="1"/>
  <c r="O217" i="4" s="1"/>
  <c r="I218" i="4"/>
  <c r="Q217" i="4"/>
  <c r="I217" i="4" s="1"/>
  <c r="I213" i="4"/>
  <c r="O213" i="4" s="1"/>
  <c r="R212" i="4" s="1"/>
  <c r="O212" i="4" s="1"/>
  <c r="I208" i="4"/>
  <c r="O208" i="4" s="1"/>
  <c r="I204" i="4"/>
  <c r="O204" i="4" s="1"/>
  <c r="I200" i="4"/>
  <c r="O200" i="4" s="1"/>
  <c r="I196" i="4"/>
  <c r="O196" i="4" s="1"/>
  <c r="O191" i="4"/>
  <c r="I191" i="4"/>
  <c r="I187" i="4"/>
  <c r="O187" i="4" s="1"/>
  <c r="O183" i="4"/>
  <c r="I183" i="4"/>
  <c r="I179" i="4"/>
  <c r="O179" i="4" s="1"/>
  <c r="I174" i="4"/>
  <c r="O174" i="4" s="1"/>
  <c r="I170" i="4"/>
  <c r="O170" i="4" s="1"/>
  <c r="I166" i="4"/>
  <c r="O166" i="4" s="1"/>
  <c r="I162" i="4"/>
  <c r="O162" i="4" s="1"/>
  <c r="I158" i="4"/>
  <c r="I154" i="4"/>
  <c r="O154" i="4" s="1"/>
  <c r="I149" i="4"/>
  <c r="O149" i="4" s="1"/>
  <c r="R144" i="4" s="1"/>
  <c r="O144" i="4" s="1"/>
  <c r="I145" i="4"/>
  <c r="O145" i="4" s="1"/>
  <c r="O140" i="4"/>
  <c r="R139" i="4" s="1"/>
  <c r="O139" i="4" s="1"/>
  <c r="I140" i="4"/>
  <c r="Q139" i="4"/>
  <c r="I139" i="4" s="1"/>
  <c r="I135" i="4"/>
  <c r="O135" i="4" s="1"/>
  <c r="R134" i="4" s="1"/>
  <c r="O134" i="4" s="1"/>
  <c r="I130" i="4"/>
  <c r="O130" i="4" s="1"/>
  <c r="I126" i="4"/>
  <c r="O126" i="4" s="1"/>
  <c r="I122" i="4"/>
  <c r="I118" i="4"/>
  <c r="O118" i="4" s="1"/>
  <c r="I113" i="4"/>
  <c r="O113" i="4" s="1"/>
  <c r="I109" i="4"/>
  <c r="O109" i="4" s="1"/>
  <c r="O105" i="4"/>
  <c r="I105" i="4"/>
  <c r="I101" i="4"/>
  <c r="O101" i="4" s="1"/>
  <c r="I97" i="4"/>
  <c r="O97" i="4" s="1"/>
  <c r="I93" i="4"/>
  <c r="O93" i="4" s="1"/>
  <c r="O89" i="4"/>
  <c r="I89" i="4"/>
  <c r="I85" i="4"/>
  <c r="O85" i="4" s="1"/>
  <c r="I81" i="4"/>
  <c r="O81" i="4" s="1"/>
  <c r="I77" i="4"/>
  <c r="O77" i="4" s="1"/>
  <c r="I73" i="4"/>
  <c r="O73" i="4" s="1"/>
  <c r="I69" i="4"/>
  <c r="O69" i="4" s="1"/>
  <c r="I65" i="4"/>
  <c r="O65" i="4" s="1"/>
  <c r="I61" i="4"/>
  <c r="O61" i="4" s="1"/>
  <c r="I57" i="4"/>
  <c r="O57" i="4" s="1"/>
  <c r="I53" i="4"/>
  <c r="O53" i="4" s="1"/>
  <c r="I49" i="4"/>
  <c r="O49" i="4" s="1"/>
  <c r="I45" i="4"/>
  <c r="O45" i="4" s="1"/>
  <c r="I41" i="4"/>
  <c r="O41" i="4" s="1"/>
  <c r="I37" i="4"/>
  <c r="O37" i="4" s="1"/>
  <c r="O33" i="4"/>
  <c r="I33" i="4"/>
  <c r="I29" i="4"/>
  <c r="O29" i="4" s="1"/>
  <c r="I25" i="4"/>
  <c r="O25" i="4" s="1"/>
  <c r="I21" i="4"/>
  <c r="O21" i="4" s="1"/>
  <c r="I17" i="4"/>
  <c r="O17" i="4" s="1"/>
  <c r="I13" i="4"/>
  <c r="O13" i="4" s="1"/>
  <c r="I9" i="4"/>
  <c r="O9" i="4" s="1"/>
  <c r="I538" i="3"/>
  <c r="O538" i="3" s="1"/>
  <c r="I534" i="3"/>
  <c r="O534" i="3" s="1"/>
  <c r="I530" i="3"/>
  <c r="O530" i="3" s="1"/>
  <c r="I526" i="3"/>
  <c r="O526" i="3" s="1"/>
  <c r="I522" i="3"/>
  <c r="O522" i="3" s="1"/>
  <c r="I518" i="3"/>
  <c r="O518" i="3" s="1"/>
  <c r="O514" i="3"/>
  <c r="I514" i="3"/>
  <c r="I510" i="3"/>
  <c r="O510" i="3" s="1"/>
  <c r="I506" i="3"/>
  <c r="O506" i="3" s="1"/>
  <c r="I502" i="3"/>
  <c r="O502" i="3" s="1"/>
  <c r="I498" i="3"/>
  <c r="O498" i="3" s="1"/>
  <c r="I494" i="3"/>
  <c r="O494" i="3" s="1"/>
  <c r="I490" i="3"/>
  <c r="O490" i="3" s="1"/>
  <c r="I486" i="3"/>
  <c r="O486" i="3" s="1"/>
  <c r="I482" i="3"/>
  <c r="O482" i="3" s="1"/>
  <c r="I478" i="3"/>
  <c r="O478" i="3" s="1"/>
  <c r="I474" i="3"/>
  <c r="O474" i="3" s="1"/>
  <c r="I470" i="3"/>
  <c r="O470" i="3" s="1"/>
  <c r="I466" i="3"/>
  <c r="O466" i="3" s="1"/>
  <c r="I462" i="3"/>
  <c r="O462" i="3" s="1"/>
  <c r="O458" i="3"/>
  <c r="I458" i="3"/>
  <c r="I454" i="3"/>
  <c r="O454" i="3" s="1"/>
  <c r="I450" i="3"/>
  <c r="O450" i="3" s="1"/>
  <c r="I446" i="3"/>
  <c r="O446" i="3" s="1"/>
  <c r="I442" i="3"/>
  <c r="O442" i="3" s="1"/>
  <c r="I438" i="3"/>
  <c r="O438" i="3" s="1"/>
  <c r="I434" i="3"/>
  <c r="O434" i="3" s="1"/>
  <c r="I430" i="3"/>
  <c r="O430" i="3" s="1"/>
  <c r="I426" i="3"/>
  <c r="O426" i="3" s="1"/>
  <c r="I422" i="3"/>
  <c r="O422" i="3" s="1"/>
  <c r="I417" i="3"/>
  <c r="O417" i="3" s="1"/>
  <c r="I413" i="3"/>
  <c r="O413" i="3" s="1"/>
  <c r="I409" i="3"/>
  <c r="O409" i="3" s="1"/>
  <c r="I405" i="3"/>
  <c r="O405" i="3" s="1"/>
  <c r="O401" i="3"/>
  <c r="I401" i="3"/>
  <c r="I397" i="3"/>
  <c r="O397" i="3" s="1"/>
  <c r="I393" i="3"/>
  <c r="O393" i="3" s="1"/>
  <c r="I389" i="3"/>
  <c r="O389" i="3" s="1"/>
  <c r="O385" i="3"/>
  <c r="I385" i="3"/>
  <c r="I381" i="3"/>
  <c r="O381" i="3" s="1"/>
  <c r="I377" i="3"/>
  <c r="O377" i="3" s="1"/>
  <c r="I372" i="3"/>
  <c r="O372" i="3" s="1"/>
  <c r="I368" i="3"/>
  <c r="O368" i="3" s="1"/>
  <c r="I364" i="3"/>
  <c r="O364" i="3" s="1"/>
  <c r="I360" i="3"/>
  <c r="O360" i="3" s="1"/>
  <c r="I356" i="3"/>
  <c r="O356" i="3" s="1"/>
  <c r="I352" i="3"/>
  <c r="O352" i="3" s="1"/>
  <c r="I348" i="3"/>
  <c r="O348" i="3" s="1"/>
  <c r="I344" i="3"/>
  <c r="O344" i="3" s="1"/>
  <c r="I339" i="3"/>
  <c r="O339" i="3" s="1"/>
  <c r="R338" i="3"/>
  <c r="O338" i="3" s="1"/>
  <c r="I334" i="3"/>
  <c r="O334" i="3" s="1"/>
  <c r="I330" i="3"/>
  <c r="O330" i="3" s="1"/>
  <c r="I326" i="3"/>
  <c r="O326" i="3" s="1"/>
  <c r="I322" i="3"/>
  <c r="O322" i="3" s="1"/>
  <c r="I318" i="3"/>
  <c r="O318" i="3" s="1"/>
  <c r="I314" i="3"/>
  <c r="O314" i="3" s="1"/>
  <c r="I310" i="3"/>
  <c r="O310" i="3" s="1"/>
  <c r="I306" i="3"/>
  <c r="O306" i="3" s="1"/>
  <c r="I302" i="3"/>
  <c r="O302" i="3" s="1"/>
  <c r="I298" i="3"/>
  <c r="O298" i="3" s="1"/>
  <c r="I294" i="3"/>
  <c r="O294" i="3" s="1"/>
  <c r="I290" i="3"/>
  <c r="O290" i="3" s="1"/>
  <c r="O286" i="3"/>
  <c r="I286" i="3"/>
  <c r="I281" i="3"/>
  <c r="O281" i="3" s="1"/>
  <c r="I277" i="3"/>
  <c r="O277" i="3" s="1"/>
  <c r="I273" i="3"/>
  <c r="O273" i="3" s="1"/>
  <c r="I269" i="3"/>
  <c r="O269" i="3" s="1"/>
  <c r="I265" i="3"/>
  <c r="O265" i="3" s="1"/>
  <c r="I261" i="3"/>
  <c r="O261" i="3" s="1"/>
  <c r="I257" i="3"/>
  <c r="O257" i="3" s="1"/>
  <c r="I253" i="3"/>
  <c r="O253" i="3" s="1"/>
  <c r="I249" i="3"/>
  <c r="O249" i="3" s="1"/>
  <c r="I245" i="3"/>
  <c r="O245" i="3" s="1"/>
  <c r="I240" i="3"/>
  <c r="O240" i="3" s="1"/>
  <c r="I236" i="3"/>
  <c r="O236" i="3" s="1"/>
  <c r="I232" i="3"/>
  <c r="O232" i="3" s="1"/>
  <c r="O228" i="3"/>
  <c r="I228" i="3"/>
  <c r="I224" i="3"/>
  <c r="O224" i="3" s="1"/>
  <c r="I219" i="3"/>
  <c r="O219" i="3" s="1"/>
  <c r="I215" i="3"/>
  <c r="O215" i="3" s="1"/>
  <c r="I211" i="3"/>
  <c r="O211" i="3" s="1"/>
  <c r="I207" i="3"/>
  <c r="O207" i="3" s="1"/>
  <c r="I203" i="3"/>
  <c r="O203" i="3" s="1"/>
  <c r="I199" i="3"/>
  <c r="O199" i="3" s="1"/>
  <c r="I195" i="3"/>
  <c r="O195" i="3" s="1"/>
  <c r="I191" i="3"/>
  <c r="O191" i="3" s="1"/>
  <c r="I187" i="3"/>
  <c r="O187" i="3" s="1"/>
  <c r="I183" i="3"/>
  <c r="O183" i="3" s="1"/>
  <c r="O179" i="3"/>
  <c r="I179" i="3"/>
  <c r="I175" i="3"/>
  <c r="O175" i="3" s="1"/>
  <c r="I171" i="3"/>
  <c r="O171" i="3" s="1"/>
  <c r="I167" i="3"/>
  <c r="O167" i="3" s="1"/>
  <c r="I163" i="3"/>
  <c r="O163" i="3" s="1"/>
  <c r="I159" i="3"/>
  <c r="O159" i="3" s="1"/>
  <c r="I155" i="3"/>
  <c r="O155" i="3" s="1"/>
  <c r="I151" i="3"/>
  <c r="O151" i="3" s="1"/>
  <c r="I146" i="3"/>
  <c r="O146" i="3" s="1"/>
  <c r="I142" i="3"/>
  <c r="O142" i="3" s="1"/>
  <c r="I138" i="3"/>
  <c r="O138" i="3" s="1"/>
  <c r="I134" i="3"/>
  <c r="O134" i="3" s="1"/>
  <c r="I130" i="3"/>
  <c r="O130" i="3" s="1"/>
  <c r="I126" i="3"/>
  <c r="O126" i="3" s="1"/>
  <c r="I122" i="3"/>
  <c r="O122" i="3" s="1"/>
  <c r="I118" i="3"/>
  <c r="O118" i="3" s="1"/>
  <c r="I114" i="3"/>
  <c r="O114" i="3" s="1"/>
  <c r="I110" i="3"/>
  <c r="O110" i="3" s="1"/>
  <c r="I106" i="3"/>
  <c r="O106" i="3" s="1"/>
  <c r="I102" i="3"/>
  <c r="O102" i="3" s="1"/>
  <c r="I98" i="3"/>
  <c r="O98" i="3" s="1"/>
  <c r="I94" i="3"/>
  <c r="O94" i="3" s="1"/>
  <c r="I90" i="3"/>
  <c r="O90" i="3" s="1"/>
  <c r="I86" i="3"/>
  <c r="O86" i="3" s="1"/>
  <c r="I82" i="3"/>
  <c r="O82" i="3" s="1"/>
  <c r="I78" i="3"/>
  <c r="O78" i="3" s="1"/>
  <c r="I74" i="3"/>
  <c r="O74" i="3" s="1"/>
  <c r="I70" i="3"/>
  <c r="O70" i="3" s="1"/>
  <c r="I66" i="3"/>
  <c r="O66" i="3" s="1"/>
  <c r="I62" i="3"/>
  <c r="O62" i="3" s="1"/>
  <c r="I58" i="3"/>
  <c r="O58" i="3" s="1"/>
  <c r="I54" i="3"/>
  <c r="O54" i="3" s="1"/>
  <c r="I50" i="3"/>
  <c r="O50" i="3" s="1"/>
  <c r="I46" i="3"/>
  <c r="O46" i="3" s="1"/>
  <c r="I42" i="3"/>
  <c r="O42" i="3" s="1"/>
  <c r="I38" i="3"/>
  <c r="O38" i="3" s="1"/>
  <c r="I34" i="3"/>
  <c r="O34" i="3" s="1"/>
  <c r="I29" i="3"/>
  <c r="O29" i="3" s="1"/>
  <c r="I25" i="3"/>
  <c r="O25" i="3" s="1"/>
  <c r="I21" i="3"/>
  <c r="O21" i="3" s="1"/>
  <c r="I17" i="3"/>
  <c r="O17" i="3" s="1"/>
  <c r="I13" i="3"/>
  <c r="O13" i="3" s="1"/>
  <c r="I9" i="3"/>
  <c r="O9" i="3" s="1"/>
  <c r="I162" i="2"/>
  <c r="O162" i="2" s="1"/>
  <c r="I158" i="2"/>
  <c r="O158" i="2" s="1"/>
  <c r="I154" i="2"/>
  <c r="O154" i="2" s="1"/>
  <c r="I150" i="2"/>
  <c r="O150" i="2" s="1"/>
  <c r="I146" i="2"/>
  <c r="O146" i="2" s="1"/>
  <c r="I142" i="2"/>
  <c r="O142" i="2" s="1"/>
  <c r="I138" i="2"/>
  <c r="O138" i="2" s="1"/>
  <c r="I133" i="2"/>
  <c r="O133" i="2" s="1"/>
  <c r="R132" i="2" s="1"/>
  <c r="O132" i="2" s="1"/>
  <c r="I128" i="2"/>
  <c r="O128" i="2" s="1"/>
  <c r="I124" i="2"/>
  <c r="O124" i="2" s="1"/>
  <c r="I120" i="2"/>
  <c r="O120" i="2" s="1"/>
  <c r="I116" i="2"/>
  <c r="O116" i="2" s="1"/>
  <c r="O112" i="2"/>
  <c r="I112" i="2"/>
  <c r="I108" i="2"/>
  <c r="O108" i="2" s="1"/>
  <c r="I103" i="2"/>
  <c r="O103" i="2" s="1"/>
  <c r="I99" i="2"/>
  <c r="O99" i="2" s="1"/>
  <c r="I95" i="2"/>
  <c r="O95" i="2" s="1"/>
  <c r="I91" i="2"/>
  <c r="Q90" i="2" s="1"/>
  <c r="I90" i="2" s="1"/>
  <c r="I86" i="2"/>
  <c r="O86" i="2" s="1"/>
  <c r="I82" i="2"/>
  <c r="O82" i="2" s="1"/>
  <c r="O78" i="2"/>
  <c r="I78" i="2"/>
  <c r="I74" i="2"/>
  <c r="O74" i="2" s="1"/>
  <c r="I70" i="2"/>
  <c r="O70" i="2" s="1"/>
  <c r="I66" i="2"/>
  <c r="O66" i="2" s="1"/>
  <c r="I62" i="2"/>
  <c r="O62" i="2" s="1"/>
  <c r="I58" i="2"/>
  <c r="O58" i="2" s="1"/>
  <c r="I54" i="2"/>
  <c r="O54" i="2" s="1"/>
  <c r="I50" i="2"/>
  <c r="O50" i="2" s="1"/>
  <c r="O46" i="2"/>
  <c r="I46" i="2"/>
  <c r="I42" i="2"/>
  <c r="O42" i="2" s="1"/>
  <c r="I38" i="2"/>
  <c r="O38" i="2" s="1"/>
  <c r="I34" i="2"/>
  <c r="O34" i="2" s="1"/>
  <c r="I30" i="2"/>
  <c r="O30" i="2" s="1"/>
  <c r="I26" i="2"/>
  <c r="O26" i="2" s="1"/>
  <c r="I22" i="2"/>
  <c r="O22" i="2" s="1"/>
  <c r="I18" i="2"/>
  <c r="I13" i="2"/>
  <c r="O13" i="2" s="1"/>
  <c r="I9" i="2"/>
  <c r="Q8" i="2" s="1"/>
  <c r="I8" i="2" s="1"/>
  <c r="Q8" i="3" l="1"/>
  <c r="I8" i="3" s="1"/>
  <c r="R223" i="3"/>
  <c r="O223" i="3" s="1"/>
  <c r="Q117" i="4"/>
  <c r="I117" i="4" s="1"/>
  <c r="Q17" i="2"/>
  <c r="I17" i="2" s="1"/>
  <c r="Q421" i="3"/>
  <c r="I421" i="3" s="1"/>
  <c r="R178" i="4"/>
  <c r="O178" i="4" s="1"/>
  <c r="Q8" i="7"/>
  <c r="I8" i="7" s="1"/>
  <c r="I3" i="7" s="1"/>
  <c r="C15" i="1" s="1"/>
  <c r="Q64" i="5"/>
  <c r="I64" i="5" s="1"/>
  <c r="Q33" i="3"/>
  <c r="I33" i="3" s="1"/>
  <c r="Q150" i="3"/>
  <c r="I150" i="3" s="1"/>
  <c r="R421" i="3"/>
  <c r="O421" i="3" s="1"/>
  <c r="R150" i="3"/>
  <c r="O150" i="3" s="1"/>
  <c r="R376" i="3"/>
  <c r="O376" i="3" s="1"/>
  <c r="R235" i="4"/>
  <c r="O235" i="4" s="1"/>
  <c r="Q8" i="5"/>
  <c r="I8" i="5" s="1"/>
  <c r="Q324" i="4"/>
  <c r="I324" i="4" s="1"/>
  <c r="Q347" i="4"/>
  <c r="I347" i="4" s="1"/>
  <c r="R25" i="5"/>
  <c r="O25" i="5" s="1"/>
  <c r="R69" i="5"/>
  <c r="O69" i="5" s="1"/>
  <c r="R107" i="2"/>
  <c r="O107" i="2" s="1"/>
  <c r="Q153" i="4"/>
  <c r="I153" i="4" s="1"/>
  <c r="R50" i="5"/>
  <c r="O50" i="5" s="1"/>
  <c r="Q134" i="5"/>
  <c r="I134" i="5" s="1"/>
  <c r="R33" i="3"/>
  <c r="O33" i="3" s="1"/>
  <c r="R137" i="2"/>
  <c r="O137" i="2" s="1"/>
  <c r="R8" i="4"/>
  <c r="O8" i="4" s="1"/>
  <c r="R244" i="3"/>
  <c r="O244" i="3" s="1"/>
  <c r="R8" i="3"/>
  <c r="O8" i="3" s="1"/>
  <c r="R195" i="4"/>
  <c r="O195" i="4" s="1"/>
  <c r="R334" i="4"/>
  <c r="O334" i="4" s="1"/>
  <c r="R343" i="3"/>
  <c r="O343" i="3" s="1"/>
  <c r="R269" i="4"/>
  <c r="O269" i="4" s="1"/>
  <c r="O9" i="6"/>
  <c r="R8" i="6" s="1"/>
  <c r="O8" i="6" s="1"/>
  <c r="O2" i="6" s="1"/>
  <c r="D14" i="1" s="1"/>
  <c r="Q8" i="6"/>
  <c r="I8" i="6" s="1"/>
  <c r="I3" i="6" s="1"/>
  <c r="C14" i="1" s="1"/>
  <c r="Q137" i="2"/>
  <c r="I137" i="2" s="1"/>
  <c r="Q244" i="3"/>
  <c r="I244" i="3" s="1"/>
  <c r="Q338" i="3"/>
  <c r="I338" i="3" s="1"/>
  <c r="O122" i="4"/>
  <c r="R117" i="4" s="1"/>
  <c r="O117" i="4" s="1"/>
  <c r="O158" i="4"/>
  <c r="R153" i="4" s="1"/>
  <c r="O153" i="4" s="1"/>
  <c r="Q178" i="4"/>
  <c r="I178" i="4" s="1"/>
  <c r="Q264" i="4"/>
  <c r="I264" i="4" s="1"/>
  <c r="Q314" i="4"/>
  <c r="I314" i="4" s="1"/>
  <c r="O330" i="4"/>
  <c r="R329" i="4" s="1"/>
  <c r="O329" i="4" s="1"/>
  <c r="O21" i="5"/>
  <c r="R8" i="5" s="1"/>
  <c r="O8" i="5" s="1"/>
  <c r="R8" i="7"/>
  <c r="O8" i="7" s="1"/>
  <c r="O2" i="7" s="1"/>
  <c r="D15" i="1" s="1"/>
  <c r="O9" i="2"/>
  <c r="R8" i="2" s="1"/>
  <c r="O8" i="2" s="1"/>
  <c r="O18" i="2"/>
  <c r="R17" i="2" s="1"/>
  <c r="O17" i="2" s="1"/>
  <c r="O91" i="2"/>
  <c r="R90" i="2" s="1"/>
  <c r="O90" i="2" s="1"/>
  <c r="Q8" i="4"/>
  <c r="I8" i="4" s="1"/>
  <c r="Q195" i="4"/>
  <c r="I195" i="4" s="1"/>
  <c r="Q107" i="2"/>
  <c r="I107" i="2" s="1"/>
  <c r="I3" i="2" s="1"/>
  <c r="C10" i="1" s="1"/>
  <c r="Q132" i="2"/>
  <c r="I132" i="2" s="1"/>
  <c r="Q285" i="3"/>
  <c r="I285" i="3" s="1"/>
  <c r="Q212" i="4"/>
  <c r="I212" i="4" s="1"/>
  <c r="Q334" i="4"/>
  <c r="I334" i="4" s="1"/>
  <c r="Q25" i="5"/>
  <c r="I25" i="5" s="1"/>
  <c r="I3" i="5" s="1"/>
  <c r="C13" i="1" s="1"/>
  <c r="Q222" i="4"/>
  <c r="I222" i="4" s="1"/>
  <c r="Q235" i="4"/>
  <c r="I235" i="4" s="1"/>
  <c r="R285" i="3"/>
  <c r="O285" i="3" s="1"/>
  <c r="Q376" i="3"/>
  <c r="I376" i="3" s="1"/>
  <c r="Q223" i="3"/>
  <c r="I223" i="3" s="1"/>
  <c r="I3" i="3" s="1"/>
  <c r="C11" i="1" s="1"/>
  <c r="Q343" i="3"/>
  <c r="I343" i="3" s="1"/>
  <c r="Q134" i="4"/>
  <c r="I134" i="4" s="1"/>
  <c r="Q269" i="4"/>
  <c r="I269" i="4" s="1"/>
  <c r="Q69" i="5"/>
  <c r="I69" i="5" s="1"/>
  <c r="Q144" i="4"/>
  <c r="I144" i="4" s="1"/>
  <c r="Q50" i="5"/>
  <c r="I50" i="5" s="1"/>
  <c r="O193" i="5"/>
  <c r="R192" i="5" s="1"/>
  <c r="O192" i="5" s="1"/>
  <c r="Q192" i="5"/>
  <c r="I192" i="5" s="1"/>
  <c r="O135" i="5"/>
  <c r="R134" i="5" s="1"/>
  <c r="O134" i="5" s="1"/>
  <c r="E15" i="1" l="1"/>
  <c r="O2" i="5"/>
  <c r="D13" i="1" s="1"/>
  <c r="O2" i="4"/>
  <c r="D12" i="1" s="1"/>
  <c r="I3" i="4"/>
  <c r="C12" i="1" s="1"/>
  <c r="E12" i="1" s="1"/>
  <c r="C6" i="1"/>
  <c r="E13" i="1"/>
  <c r="E14" i="1"/>
  <c r="O2" i="2"/>
  <c r="D10" i="1" s="1"/>
  <c r="E10" i="1" s="1"/>
  <c r="O2" i="3"/>
  <c r="D11" i="1" s="1"/>
  <c r="E11" i="1" s="1"/>
  <c r="C7" i="1" l="1"/>
</calcChain>
</file>

<file path=xl/sharedStrings.xml><?xml version="1.0" encoding="utf-8"?>
<sst xmlns="http://schemas.openxmlformats.org/spreadsheetml/2006/main" count="4906" uniqueCount="1401">
  <si>
    <t>Firma: -</t>
  </si>
  <si>
    <t>Rekapitulace ceny</t>
  </si>
  <si>
    <t>Stavba: 2018668 - II/101 KOSTELEC NAD LABEM, MOST EV.Č.101-072 PŘES POTOK V KOSTELCI NAD LABEM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</si>
  <si>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</si>
  <si>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</si>
  <si>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</si>
  <si>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</si>
  <si>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</si>
  <si>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</si>
  <si>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</si>
  <si>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</si>
  <si>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</si>
  <si>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</si>
  <si>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</si>
  <si>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</si>
  <si>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2018668</t>
  </si>
  <si>
    <t>II/101 KOSTELEC NAD LABEM, MOST EV.Č.101-072 PŘES POTOK V KOSTELCI NAD LABEM</t>
  </si>
  <si>
    <t>O</t>
  </si>
  <si>
    <t>Rozpočet:</t>
  </si>
  <si>
    <t>0,00</t>
  </si>
  <si>
    <t>15,00</t>
  </si>
  <si>
    <t>21,00</t>
  </si>
  <si>
    <t>3</t>
  </si>
  <si>
    <t>2</t>
  </si>
  <si>
    <t>SO 101</t>
  </si>
  <si>
    <t>VEŘEJNÝ PROSTOR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</si>
  <si>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</si>
  <si>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</si>
  <si>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</si>
  <si>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</si>
  <si>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</si>
  <si>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</si>
  <si>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</si>
  <si>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</si>
  <si>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</si>
  <si>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</si>
  <si>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</si>
  <si>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</si>
  <si>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</si>
  <si>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</si>
  <si>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</si>
  <si>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</si>
  <si>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</si>
  <si>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</si>
  <si>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</si>
  <si>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</si>
  <si>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</si>
  <si>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</si>
  <si>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12</t>
  </si>
  <si>
    <t>014102-R</t>
  </si>
  <si>
    <t>01</t>
  </si>
  <si>
    <t>POPLATKY ZA SKLÁDKU</t>
  </si>
  <si>
    <t>T</t>
  </si>
  <si>
    <t>2021_OTSKP</t>
  </si>
  <si>
    <t>PP</t>
  </si>
  <si>
    <t>Poplatky - Uložení stavební suti na skládku, včetně poplatku za uložení 
= 25,10t+1,04t 
(Viz položky č. 967156, 113482)</t>
  </si>
  <si>
    <t>VV</t>
  </si>
  <si>
    <t>25,1+1,04=26,140 [A]</t>
  </si>
  <si>
    <t>TS</t>
  </si>
  <si>
    <t>zahrnuje veškeré poplatky provozovateli skládky související s uložením odpadu na skládce.</t>
  </si>
  <si>
    <t>13</t>
  </si>
  <si>
    <t>02</t>
  </si>
  <si>
    <t>Poplatky - Uložení zeminy na skládku, včetně poplatku za uložení 
= 171,25t 
(Viz položka č. 121106)</t>
  </si>
  <si>
    <t>171,25=171,250 [A]</t>
  </si>
  <si>
    <t>Zemní práce</t>
  </si>
  <si>
    <t>11120</t>
  </si>
  <si>
    <t/>
  </si>
  <si>
    <t>ODSTRANĚNÍ KŘOVIN</t>
  </si>
  <si>
    <t>M2</t>
  </si>
  <si>
    <t>2023_OTSKP</t>
  </si>
  <si>
    <t>Příprava území - Kácení keřů a náletových dřevin do průměru 0,10m, včetně odstranění pařezů a kořenů, odvozu a likvidace v režii zhotovitele 
= 10,00m2 
(Počet vypočtena z výkresu D.1.1.02.01 - Situace)</t>
  </si>
  <si>
    <t>10=10,000 [A]</t>
  </si>
  <si>
    <t>odstranění křovin a stromů do průměru 100 mm 
doprava dřevin bez ohledu na vzdálenost 
spálení na hromadách nebo štěpkování</t>
  </si>
  <si>
    <t>11202</t>
  </si>
  <si>
    <t>KÁCENÍ STROMŮ D KMENE DO 0,9M S ODSTRANĚNÍM PAŘEZŮ</t>
  </si>
  <si>
    <t>KUS</t>
  </si>
  <si>
    <t>Příprava území - Kácení stromu, včetně odstranění pařezu a kořenů, odvozu a likvidace v režii zhotovitele 
= 1ks 
(Počet vypočtena z výkresu D.1.1.02.01 - Situace)</t>
  </si>
  <si>
    <t>1=1,000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</si>
  <si>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</si>
  <si>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113156</t>
  </si>
  <si>
    <t>ODSTRANĚNÍ KRYTU ZPEVNĚNÝCH PLOCH Z BETONU, ODVOZ DO 12KM</t>
  </si>
  <si>
    <t>M3</t>
  </si>
  <si>
    <t>Bourací práce - Vybourání betonového chodníku, včetně odvozu na skládku do vzdálenosti 12ti km 
= 1,50m*(1,00m+0,50m)*0,20m 
= 1,04m3*2,30t/m3 = 1,04t 
(Kubatura vypočtena z výkresu  D.1.1.02.01 - Situace)</t>
  </si>
  <si>
    <t>1,5*(1+0,5)*0,2=0,450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</si>
  <si>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</si>
  <si>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</si>
  <si>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11328</t>
  </si>
  <si>
    <t>ODSTRANĚNÍ PŘÍKOPŮ, ŽLABŮ A RIGOLŮ Z PŘÍKOPOVÝCH TVÁRNIC</t>
  </si>
  <si>
    <t>Bourací práce - Odstranění betonových příkopových tvárnic, včetně betonového lože a odvozu na skládku do vzdálenosti 12ti km a poplatku za uložení 
= 14,00m*0,50m 
(Plocha vypočtena z výkresu D.1.1.02.01 - Situace)</t>
  </si>
  <si>
    <t>14*0,5=7,000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</si>
  <si>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</si>
  <si>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113482</t>
  </si>
  <si>
    <t>ODSTRANĚNÍ KRYTU ZPEVNĚNÝCH PLOCH Z DLAŽDIC VČETNĚ PODKLADU, ODVOZ DO 2KM</t>
  </si>
  <si>
    <t>Bourací práce - Rozebrání betonové dlažby, včetně očištění a odvozu na skládku města do vzdálenosti 2 km 
= (12,50m2-6,80m2)*0,06m (čvercová a obdélníková) 
= (78,00m2-60,80m2)*0,06m (zámková) 
(Kubatura vypočtena z výkresu  D.1.1.02.01 - Situace)</t>
  </si>
  <si>
    <t>(12,5-6,8)*0,06+(78-60,8)*0,06=1,374 [A]</t>
  </si>
  <si>
    <t>11351</t>
  </si>
  <si>
    <t>ODSTRANĚNÍ ZÁHONOVÝCH OBRUBNÍKŮ</t>
  </si>
  <si>
    <t>M</t>
  </si>
  <si>
    <t>Bourací práce - Odstranění betonových záhonových obrubníků, včetně betonového lože a odvozu na skládku do vzdálenosti 12ti km a poplatku za uložení 
= 20,00m+24,00m 
(Délka vypočtena z výkresu D.1.1.02.01 - Situace)</t>
  </si>
  <si>
    <t>20+24=44,000 [A]</t>
  </si>
  <si>
    <t>11352</t>
  </si>
  <si>
    <t>ODSTRANĚNÍ CHODNÍKOVÝCH A SILNIČNÍCH OBRUBNÍKŮ BETONOVÝCH</t>
  </si>
  <si>
    <t>Bourací práce - Vybourání betonových silničních a chodníkových obrubníků, včetně betonového lože a odvozu na skládku do vzdálenosti 12ti km a poplatku za uložení 
= 9,00m+27,50m (silniční) 
= 7,00m+2,50m (chodníkový) 
(Délka vypočtena z výkresu D.1.1.02.01 - Situace)</t>
  </si>
  <si>
    <t>9+27,5+7+2,5=46,000 [A]</t>
  </si>
  <si>
    <t>121106</t>
  </si>
  <si>
    <t>SEJMUTÍ ORNICE NEBO LESNÍ PŮDY S ODVOZEM DO 12KM</t>
  </si>
  <si>
    <t>Příprava území - Odhumusování plochy v tl. 150mm, včetně odvozu na skládku do vzdálenosti 12ti km 
= (48,00m2+33,00m2*1,2+22,00m2*1,2+20,00m2+78,00m2*1,1+49,00m2+79,00m2+22,30m2*1,4+14,00m2*1,4+85,00m2+48,00m2*1,1+32,00m2)*0,150m 
= 85,62m3*2,00t/m3 = 171,25t 
(Kubatura vypočtena z výkresu D.1.1.02.01 - Situace)</t>
  </si>
  <si>
    <t>(48+33*1,2+22*1,2+20+78*1,1+49+79+22,3*1,4+14*1,4+85+48*1,1+32)*0,15=85,263 [A]</t>
  </si>
  <si>
    <t>položka zahrnuje sejmutí ornice bez ohledu na tloušťku vrstvy a její vodorovnou dopravu 
nezahrnuje uložení na trvalou skládku</t>
  </si>
  <si>
    <t>29</t>
  </si>
  <si>
    <t>12970</t>
  </si>
  <si>
    <t>ČIŠTĚNÍ KANALIZAČNÍCH ŠACHET</t>
  </si>
  <si>
    <t>Odvodnění - Pročištění stávající uliční vpusti 
= 1ks 
(Počet vypočten z výkresu D.1.1.02.01 - Situace)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</si>
  <si>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</si>
  <si>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14</t>
  </si>
  <si>
    <t>17380</t>
  </si>
  <si>
    <t>ZEMNÍ KRAJNICE A DOSYPÁVKY Z NAKUPOVANÝCH MATERIÁLŮ</t>
  </si>
  <si>
    <t>Zásypy a dosypávky ze zeminy vhodné do násypového tělesa z nenamrzavého materiálu, včetně hutnění a terénních úprav do požadovaného tvaru 
= 5,00m2/2*22,00m+2,00m2*(3,00m+2,00m)+1,00m2*9,00m 
(Kubatura vypočtena z výkresu  D.1.1.02.01 - Situace)</t>
  </si>
  <si>
    <t>5/2*22+2*(3+2)+1*9=74,000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</si>
  <si>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</si>
  <si>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33</t>
  </si>
  <si>
    <t>Úprava území – Nákup a dovoz humózní zeminy 
= (28,00m2+19,00m2+155,00m2+47,00m2+36,00m2*1,2+16,00m2*1,4+15,00m2*1,4+85,00m2+41,00m2*1,1+19,00m2+11,00m2*1,2+6,00m2)*0,15m 
(Kubatura vypočtena z výkresu D.1.1.02.01 - Situace)</t>
  </si>
  <si>
    <t>(28+19+155+47+36*1,2+16*1,4+15*1,4+85+41*1,1+19+11*1,2+6)*0,15=75,585 [A]</t>
  </si>
  <si>
    <t>22</t>
  </si>
  <si>
    <t>18110</t>
  </si>
  <si>
    <t>ÚPRAVA PLÁNĚ SE ZHUTNĚNÍM V HORNINĚ TŘ. I</t>
  </si>
  <si>
    <t>Konstrukce chodníku - Úprava zemní pláně, včetně hutnění v zeminách tř.I 
= 6,80m2+6,00m2+60,80m2+1,50m2 
(Plocha vypočtena z výkresu D.1.1.02.01 - Situace)</t>
  </si>
  <si>
    <t>6,8+6+60,8+1,5=75,100 [A]</t>
  </si>
  <si>
    <t>položka zahrnuje úpravu pláně včetně vyrovnání výškových rozdílů. Míru zhutnění určuje projekt.</t>
  </si>
  <si>
    <t>34</t>
  </si>
  <si>
    <t>18215</t>
  </si>
  <si>
    <t>ÚPRAVA POVRCHŮ SROVNÁNÍM ÚZEMÍ V TL DO 0,50M</t>
  </si>
  <si>
    <t>Úprava území – Srovnání povrchů 
= 28,00m2+19,00m2+155,00m2+47,00m2+36,00m2*1,2+16,00m2*1,4+15,00m2*1,4+85,00m2+41,00m2*1,1+19,00m2+11,00m2*1,2+6,00m2 
(Plocha vypočtena z výkresu D.1.1.02.01 - Situace)</t>
  </si>
  <si>
    <t>28+19+155+47+36*1,2+16*1,4+15*1,4+85+41*1,1+19+11*1,2+6=503,900 [A]</t>
  </si>
  <si>
    <t>položka zahrnuje srovnání výškových rozdílů terénu</t>
  </si>
  <si>
    <t>36</t>
  </si>
  <si>
    <t>18222</t>
  </si>
  <si>
    <t>ROZPROSTŘENÍ ORNICE VE SVAHU V TL DO 0,15M</t>
  </si>
  <si>
    <t>Úprava území – Rozprostření humózní zeminy ve svahu tl. 150mm včetně urovnání 
= 36,00m2*1,2+16,00m2*1,4+15,00m2*1,4+41,00m2*1,1+11,00m2*1,2 
(Plocha vypočtena z výkresu D.1.1.02.01 - Situace)</t>
  </si>
  <si>
    <t>36*1,2+16*1,4+15*1,4+41*1,1+11*1,2=144,900 [A]</t>
  </si>
  <si>
    <t>položka zahrnuje: 
nutné přemístění ornice z dočasných skládek vzdálených do 50m 
rozprostření ornice v předepsané tloušťce ve svahu přes 1:5</t>
  </si>
  <si>
    <t>35</t>
  </si>
  <si>
    <t>18232</t>
  </si>
  <si>
    <t>ROZPROSTŘENÍ ORNICE V ROVINĚ V TL DO 0,15M</t>
  </si>
  <si>
    <t>Úprava území – Rozprostření humózní zeminy v rovině tl. 150mm včetně urovnání 
= 28,00m2+19,00m2+155,00m2+47,00m2+85,00m2+19,00m2+6,00m2 
(Plocha vypočtena z výkresu D.1.1.02.01 - Situace)</t>
  </si>
  <si>
    <t>28+19+155+47+85+19+6=359,000 [A]</t>
  </si>
  <si>
    <t>položka zahrnuje: 
nutné přemístění ornice z dočasných skládek vzdálených do 50m 
rozprostření ornice v předepsané tloušťce v rovině a ve svahu do 1:5</t>
  </si>
  <si>
    <t>37</t>
  </si>
  <si>
    <t>18241</t>
  </si>
  <si>
    <t>ZALOŽENÍ TRÁVNÍKU RUČNÍM VÝSEVEM</t>
  </si>
  <si>
    <t>Úprava území – Založení trávníku ručním výsevem protierozní směsi, včetně uválcování a 1 pokosení  
= 28,00m2+19,00m2+155,00m2+47,00m2+36,00m2*1,2+16,00m2*1,4+15,00m2*1,4+85,00m2+41,00m2*1,1+19,00m2+11,00m2*1,2+6,00m2 
(Plocha vypočtena z výkresu D.1.1.02.01 - Situace)</t>
  </si>
  <si>
    <t>Zahrnuje dodání předepsané travní směsi, její výsev na ornici, zalévání, první pokosení, to vše bez ohledu na sklon terénu</t>
  </si>
  <si>
    <t>38</t>
  </si>
  <si>
    <t>18247</t>
  </si>
  <si>
    <t>OŠETŘOVÁNÍ TRÁVNÍKU</t>
  </si>
  <si>
    <t>Úprava území – Kosení, odplevelení a zálivka trávníků po dobu dle požadavků investora a SoD 
= 28,00m2+19,00m2+155,00m2+47,00m2+36,00m2*1,2+16,00m2*1,4+15,00m2*1,4+85,00m2+41,00m2*1,1+19,00m2+11,00m2*1,2+6,00m2 
(Plocha vypočtena z výkresu D.1.1.02.01 - Situace)</t>
  </si>
  <si>
    <t>Zahrnuje pokosení se shrabáním, naložení shrabků na dopravní prostředek, s odvozem a se složením, to vše bez ohledu na sklon terénu 
zahrnuje nutné zalití a hnojení</t>
  </si>
  <si>
    <t>18481</t>
  </si>
  <si>
    <t>OCHRANA STROMŮ BEDNĚNÍM</t>
  </si>
  <si>
    <t>Příprava území - Ochrana stromů v obvodu stavby dřevěným bedněním, včetně jejich následného odstranění, odvozu a likvidace v režii zhotovitele 
= 6*3,00m*2,00m 
(Plocha vypočtena z výkresu D.1.1.02.01 - Situace)</t>
  </si>
  <si>
    <t>6*3*2=36,000 [A]</t>
  </si>
  <si>
    <t>položka zahrnuje veškerý materiál, výrobky a polotovary, včetně mimostaveništní a vnitrostaveništní dopravy (rovněž přesuny), včetně naložení a složení, případně s uložením</t>
  </si>
  <si>
    <t>Vodorovné konstrukce</t>
  </si>
  <si>
    <t>17</t>
  </si>
  <si>
    <t>434125</t>
  </si>
  <si>
    <t>SCHODIŠŤOVÉ STUPNĚ, Z DÍLCŮ ŽELEZOBETON DO C30/37</t>
  </si>
  <si>
    <t>Schodiště - 11ks prefabrikovaných železobetonových schodišťových stupňů z betonu C30/37-XF4, včetně striáže horního povrchu, rozměry stupňů 1,50x0,30x0,15m 
= 11ks*1,50m*0,30m*0,15m 
(Kubatura vypočtena z výkresu D.1.1.02.01 - Situace)</t>
  </si>
  <si>
    <t>11*1,5*0,3*0,15=0,743 [A]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</si>
  <si>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</si>
  <si>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16</t>
  </si>
  <si>
    <t>451314</t>
  </si>
  <si>
    <t>PODKLADNÍ A VÝPLŇOVÉ VRSTVY Z PROSTÉHO BETONU C25/30</t>
  </si>
  <si>
    <t>Schodiště - Lože schodišťových stupňů z prostého betonu C25/30-XF3 min. tl. 150mm 
= 4,00m*1,50m*0,30m 
(Kubatura vypočtena z výkresu D.1.1.02.01 - Situace)</t>
  </si>
  <si>
    <t>4*1,5*0,3=1,800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</si>
  <si>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</si>
  <si>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</t>
  </si>
  <si>
    <t>Úprava území – Lože kamenné dlažby z prostého betonu C25/30 min. tl. 150mm, včetně obetonování dlažby šířky 100mm 
= 1,00m2*1,4+1,00m*1,4*0,10m*0,25m 
(Kubatura vypočtena z výkresu D.1.1.02.01 - Situace)</t>
  </si>
  <si>
    <t>1*1,4+1*1,4*0,1*0,25=1,435 [A]</t>
  </si>
  <si>
    <t>32</t>
  </si>
  <si>
    <t>465512</t>
  </si>
  <si>
    <t>DLAŽBY Z LOMOVÉHO KAMENE NA MC</t>
  </si>
  <si>
    <t>Úprava území – Dlažba z lomového kamene tl. 250mm + spáry zatřeny spárovací hmotou 
= 1,00m2*1,4*0,25m 
(Kubatura vypočtena z výkresu D.1.1.02.01 - Situace)</t>
  </si>
  <si>
    <t>1*1,4*0,25=0,350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</si>
  <si>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</si>
  <si>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Komunikace</t>
  </si>
  <si>
    <t>23</t>
  </si>
  <si>
    <t>56333</t>
  </si>
  <si>
    <t>VOZOVKOVÉ VRSTVY ZE ŠTĚRKODRTI TL. DO 150MM</t>
  </si>
  <si>
    <t>Konstrukce chodníku - Štěrkodrť ŠDb 0/32 tl. min. 150mm 
= 1,50m2+6,80m2+60,80m2 
(Plocha vypočtena z výkresu D.1.1.02.01 - Situace)</t>
  </si>
  <si>
    <t>1,5+6,8+60,8=69,100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</si>
  <si>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</si>
  <si>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24</t>
  </si>
  <si>
    <t>56335</t>
  </si>
  <si>
    <t>VOZOVKOVÉ VRSTVY ZE ŠTĚRKODRTI TL. DO 250MM</t>
  </si>
  <si>
    <t>Konstrukce chodníku - Štěrkodrť ŠDb 0/32 tl. min. 250mm 
= 6,00m2 
(Plocha vypočtena z výkresu D.1.1.02.01 - Situace)</t>
  </si>
  <si>
    <t>6=6,000 [A]</t>
  </si>
  <si>
    <t>25</t>
  </si>
  <si>
    <t>58110</t>
  </si>
  <si>
    <t>CEMENTOBETONOVÝ KRYT JEDNOVRSTVÝ NEVYZTUŽENÝ</t>
  </si>
  <si>
    <t>Konstrukce chodníku - Betonový chodník z C30/37-XF4 tl. 120mm 
= 1,00m*1,50m*0,15m 
(Plocha vypočtena z výkresu D.1.1.02.01 - Situace)</t>
  </si>
  <si>
    <t>1*1,5*0,12=0,180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</si>
  <si>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úpravu povrchu krytu uvedenou v kapitole 7.10 ČSN 73 6123-1 
- navrtání otvorů a osazení kotev a kluzných trnů v napojovacích spárách 
- nezahrnuje postřiky, nátěry</t>
  </si>
  <si>
    <t>27</t>
  </si>
  <si>
    <t>58251</t>
  </si>
  <si>
    <t>DLÁŽDĚNÉ KRYTY Z BETONOVÝCH DLAŽDIC DO LOŽE Z KAMENIVA</t>
  </si>
  <si>
    <t>Konstrukce chodníku - Betonová dlažba tl. 80mm, včetně vyplnění jemným  křemičitým pískem, včetně včetně lože dlažby z drti fr. 6/8mm tl. min. 40mm 
= 4,40m2 (čtvercová) 
= 1,60m2 (obdélníková, reliéfní, černá) 
(Plocha vypočtena z výkresu D.1.1.02.01 - Situace)</t>
  </si>
  <si>
    <t>4,4+1,6=6,000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</si>
  <si>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</si>
  <si>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26</t>
  </si>
  <si>
    <t>587205</t>
  </si>
  <si>
    <t>PŘEDLÁŽDĚNÍ KRYTU Z BETONOVÝCH DLAŽDIC</t>
  </si>
  <si>
    <t>Konstrukce chodníku - Rozebrání betonové dlažby včetně očištění a uložení na palety v obvodu stavby, pokládka betonové zámkové dlažby tl. 60 mm do lože z hrubého drceného kameniva frakce 6/8 mm tl. 30 mm, včetně vyplnění spár jemným  křemičitým pískem 
= 5,40m2 (čtvercová) 
= 1,40m2 (obdélníková, reliéfní, černá) 
(Plocha vypočtena z výkresu D.1.1.02.01 - Situace)</t>
  </si>
  <si>
    <t>5,4+1,4=6,800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</si>
  <si>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</si>
  <si>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28</t>
  </si>
  <si>
    <t>587206</t>
  </si>
  <si>
    <t>PŘEDLÁŽDĚNÍ KRYTU Z BETONOVÝCH DLAŽDIC SE ZÁMKEM</t>
  </si>
  <si>
    <t>Konstrukce chodníku - Rozebrání betonové zámkové dlažby včetně očištění a uložení na palety v obvodu stavby, pokládka betonové zámkové dlažby tl. 60 mm do lože z hrubého drceného kameniva frakce 6/8 mm tl. 30 mm, včetně vyplnění spár jemným  křemičitým pískem 
= 14,80m+44,60m2 (zámková, šedá) 
= 1,40m2 (zámková, reliéfní, červená) 
(Plocha vypočtena z výkresu D.1.1.02.01 - Situace)</t>
  </si>
  <si>
    <t>14,8+44,6+1,4=60,800 [A]</t>
  </si>
  <si>
    <t>8</t>
  </si>
  <si>
    <t>Potrubí</t>
  </si>
  <si>
    <t>30</t>
  </si>
  <si>
    <t>89922</t>
  </si>
  <si>
    <t>VÝŠKOVÁ ÚPRAVA MŘÍŽÍ</t>
  </si>
  <si>
    <t>Odvodnění - Výšková úprava mříže uliční vpusti 
= 1ks 
(Počet vypočten z výkresu D.1.1.02.01 - Situace)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</si>
  <si>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</si>
  <si>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</si>
  <si>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15</t>
  </si>
  <si>
    <t>9111A1</t>
  </si>
  <si>
    <t>ZÁBRADLÍ SILNIČNÍ S VODOR MADLY - DODÁVKA A MONTÁŽ</t>
  </si>
  <si>
    <t>Silniční bezpečnostní zábradlí s jedním výplňovým prutem – výšky 1,10m, opatřeno PKO + barva RAL, kotveno do betonových patek z PB C25/30 v HDPE trubkách DN=200mm  
= 4,60m+9,00m+27,20m 
Systém protikorozní ochrany ocelového zábradlí 
- Příprava povrchů – moření v kyselině Be 
- Podklad – ocel žárově zinkovaná ponorem tl. 85 µm 
- Příprava povrchu – jemné otryskání povrchu pro zdrsnění a odmaštění 
- 1x Základní nátěr epoxidový se zinkovým prachem a se zaručenou přilnavostí na kovové povlaky s nominální tloušťkou jedné vrstvy 80 µm 
- 2x Vrchní nátěr polyuretanový s nominální tloušťkou jedné vrstvy 80 µm. Odstín barvy RAL dle požadavku investora. 
- Nátěrový systém má celkovou nominální tloušťku 240 µm 
HDPE trubky 
= 22ks*0,80m = 17,60m 
Betonové patky z PB C25/30 
= 22ks*3,14*0,10m*0,10m = 0,70m3 
(Délka vypočtena z výkresu D.1.1.02.01 - Situace)</t>
  </si>
  <si>
    <t>4,6+9+27,2=40,800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</si>
  <si>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</si>
  <si>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21</t>
  </si>
  <si>
    <t>91710</t>
  </si>
  <si>
    <t>OBRUBY Z BETONOVÝCH PALISÁD</t>
  </si>
  <si>
    <t>Obrubníky - Betonový palisádový obrubník 175x200x1500mm, včetně osazení do betonového lože s bočními opěrami z  betonu C25/30-XF3, včetně řezání obrub a případných úprav styčných spár MC 
= 10*0,20m*0,20m*1,50m 
(Kubatura vypočtena z výkresu D.1.1.02.01 - Situace)</t>
  </si>
  <si>
    <t>10*0,2*0,2*1,5=0,600 [A]</t>
  </si>
  <si>
    <t>Položka zahrnuje: 
dodání a pokládku betonových palisád o rozměrech předepsaných zadávací dokumentací 
betonové lože i boční betonovou opěrku.</t>
  </si>
  <si>
    <t>18</t>
  </si>
  <si>
    <t>917223</t>
  </si>
  <si>
    <t>SILNIČNÍ A CHODNÍKOVÉ OBRUBY Z BETONOVÝCH OBRUBNÍKŮ ŠÍŘ 100MM</t>
  </si>
  <si>
    <t>Obrubníky - Betonové chodníkové obrubníky 100x250x1000mm, včetně osazení do betonového lože s bočními opěrami z  betonu C25/30-XF3, včetně řezání obrub a případných úprav styčných spár MC 
= 8,00m+27,50m+29,50m+3,00m+9,00m 
(Délka vypočtena z výkresu D.1.1.02.01 - Situace)</t>
  </si>
  <si>
    <t>8+27,5+29,5+3+9=77,000 [A]</t>
  </si>
  <si>
    <t>Položka zahrnuje: 
dodání a pokládku betonových obrubníků o rozměrech předepsaných zadávací dokumentací 
betonové lože i boční betonovou opěrku.</t>
  </si>
  <si>
    <t>19</t>
  </si>
  <si>
    <t>917224</t>
  </si>
  <si>
    <t>SILNIČNÍ A CHODNÍKOVÉ OBRUBY Z BETONOVÝCH OBRUBNÍKŮ ŠÍŘ 150MM</t>
  </si>
  <si>
    <t>Obrubníky - Betonové silniční obrubníky 150x250x1000mm, včetně náběhových 150x150/250x1000mm, osazení do betonového lože s bočními opěrami z  betonu C25/30-XF3, včetně řezání obrub a případných úprav styčných spár MC 
= 4,50m+23,50m+1,00m 
(Délka vypočtena z výkresu D.1.1.02.01 - Situace)</t>
  </si>
  <si>
    <t>4,5+23,5+1=29,000 [A]</t>
  </si>
  <si>
    <t>20</t>
  </si>
  <si>
    <t>Obrubníky - Betonové silniční obrubníky nájezdové 150x150x1000mm, včetně osazení do betonového lože s bočními opěrami z  betonu C25/30-XF3, včetně řezání obrub a případných úprav styčných spár MC 
= 3,00m+3,00m 
(Délka vypočtena z výkresu D.1.1.02.01 - Situace)</t>
  </si>
  <si>
    <t>3+3=6,000 [A]</t>
  </si>
  <si>
    <t>967156</t>
  </si>
  <si>
    <t>VYBOURÁNÍ ČÁSTÍ KONSTRUKCÍ BETON S ODVOZEM DO 12KM</t>
  </si>
  <si>
    <t>Bourací práce - Vybourání betonových konstrukcí, včetně odvozu na skládku do vzdálenosti 12ti km 
= 1,30m*0,10m*0,50m+2,60m*0,20m*1,50m+(9,00m+9,50m)*0,30m*1,50m (zídky) 
= 1,50*(1,60m+1,30m)*0,30m (schodiště) 
= 2,00m2*1,1*0,20m (zpevnění svahů) 
= 10,92m3*2,30t/m3 = 25,10t 
(Kubatura vypočtena z výkresu  D.1.1.02.01 - Situace)</t>
  </si>
  <si>
    <t>1,3*0,1*0,5+2,6*0,2*1,5+(9+9,5)*0,3*1,5+1,5*(1,6+1,3)*0,3+2*1,1*0,2=10,915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</si>
  <si>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</si>
  <si>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967182</t>
  </si>
  <si>
    <t>VYBOURÁNÍ ČÁSTÍ KONSTRUKCÍ KOVOVÝCH S ODVOZEM DO 2KM</t>
  </si>
  <si>
    <t>Bourací práce - Odstranění ocelového silničního zábradlí, včetně odvozu na skládku do vzdálenosti 2 km a likvidace v režii zhotovitele 
= (6,40m+1,50m+10,00m+7,40m)*0,025t/m 
(Hmotnost vypočtena z výkresu D.1.1.02.01 - Situace)</t>
  </si>
  <si>
    <t>(6,4+1,5+10+7,4)*0,025=0,633 [A]</t>
  </si>
  <si>
    <t>SO 201</t>
  </si>
  <si>
    <t>MOST EV.Č.101-072 PŘES MRATÍNSKÝ POTOK</t>
  </si>
  <si>
    <t>Poplatky - Uložení stavební suti na skládku, včetně poplatku za uložení 
=19,08t+377,55t+23,83t+0,60t+0,30t+3,00t 
(Viz položky č. 967156, 967136, 967126, 969245, 969246, 969257)</t>
  </si>
  <si>
    <t>19,08+377,55+23,83+0,6+0,3+3=424,360 [A]</t>
  </si>
  <si>
    <t>Bourací práce - Poplatek za skládku - Uložení zeminy na skládku, včetně poplatku za uložení 
= 178,70t+725,74t+126,16t+37,60t+6,16t+29,50t 
(Viz položky č. 124736.01, 131736, 123736.01, 124736.02, 113296, 123736.02, 113326)</t>
  </si>
  <si>
    <t>178,7+725,74+126,16+37,6+6,16+29,5+124,04=1 227,900 [A]</t>
  </si>
  <si>
    <t>130</t>
  </si>
  <si>
    <t>03</t>
  </si>
  <si>
    <t>Bourací práce - Poplatek za skládku - Uložení asfaltových vrtev na skládku 
= 93,66t 
(Viz položka č. 113136)</t>
  </si>
  <si>
    <t>93,66=93,660 [A]</t>
  </si>
  <si>
    <t>014132-R</t>
  </si>
  <si>
    <t>POPLATKY ZA SKLÁDKU TYP S-NO (NEBEZPEČNÝ ODPAD)</t>
  </si>
  <si>
    <t>Poplatky - Uložení asfaltových vrstev s obsahem PAU na skládku, včetně poplatku za uložení 
= 24,96t+4,68t 
(Viz položky č. 11372A; 11313A)</t>
  </si>
  <si>
    <t>24,96+4,68=29,640 [A]</t>
  </si>
  <si>
    <t>127</t>
  </si>
  <si>
    <t>029412-R</t>
  </si>
  <si>
    <t>OSTATNÍ POŽADAVKY - VYPRACOVÁNÍ MOSTNÍHO LISTU</t>
  </si>
  <si>
    <t>Mostní list</t>
  </si>
  <si>
    <t>zahrnuje veškeré náklady spojené s objednatelem požadovanými pracemi</t>
  </si>
  <si>
    <t>128</t>
  </si>
  <si>
    <t>02953-R</t>
  </si>
  <si>
    <t>OSTATNÍ POŽADAVKY - HLAVNÍ MOSTNÍ PROHLÍDKA</t>
  </si>
  <si>
    <t>První hlavní prohlídka mostu</t>
  </si>
  <si>
    <t>položka zahrnuje : 
- úkony dle ČSN 73 6221 
- provedení hlavní mostní prohlídky oprávněnou fyzickou nebo právnickou osobou 
- vyhotovení záznamu (protokolu), který jednoznačně definuje stav mostu</t>
  </si>
  <si>
    <t>131</t>
  </si>
  <si>
    <t>113136</t>
  </si>
  <si>
    <t>ODSTRANĚNÍ KRYTU ZPEVNĚNÝCH PLOCH S ASFALT POJIVEM, ODVOZ DO 12KM</t>
  </si>
  <si>
    <t>Bourací práce - Vybourání asfaltových vrstev vozovky  tl. 200mm s obsahem PAU, včetně odvozu na skládku do vzdálenosti 12ti km 
= (18,00m*6,75m+9,00m*6,50m+12,60m*1,20m)*0,20m 
= 39,66m3*2,40t/m3 = 93,66t 
(Kubatura vypočtena z výkresu D.1.2.02.XX - Nový stav - XX)</t>
  </si>
  <si>
    <t>(18*6,75+9*6,5+12,6*1,2)*0,2=39,024 [A]</t>
  </si>
  <si>
    <t>11313A</t>
  </si>
  <si>
    <t>ODSTRANĚNÍ KRYTU ZPEVNĚNÝCH PLOCH S ASFALTOVÝM POJIVEM - BEZ DOPRAVY</t>
  </si>
  <si>
    <t>Bourací práce - Vybourání asfaltových vrstev vozovky  tl. 10mm s obsahem PAU 
= (18,00m*6,75m+9,00m*6,50m+12,60m*1,20m)*0,01m 
= 1,95m3*2,40t/m3 = 4,68t 
(Kubatura vypočtena z výkresu D.1.2.02.XX - Nový stav - XX)</t>
  </si>
  <si>
    <t>(18*6,75+9*6,5+12,6*1,2)*0,01=1,951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</si>
  <si>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</si>
  <si>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</si>
  <si>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</si>
  <si>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</si>
  <si>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Bourací práce - Vybourání asfaltových vrstev vozovky  tl. 200mm s obsahem PAU, odvoz na skládku do vzdálenosti 110ti km 
= 4,68t*110km 
(Viz. položka 11313A)</t>
  </si>
  <si>
    <t>4,68*110=514,800 [A]</t>
  </si>
  <si>
    <t>Položka zahrnuje samostatnou dopravu suti a vybouraných hmot. Množství se určí jako součin hmotnosti [t] a požadované vzdálenosti [km].</t>
  </si>
  <si>
    <t>98</t>
  </si>
  <si>
    <t>113296</t>
  </si>
  <si>
    <t>ODSTRANĚNÍ ZPEVNĚNÝCH PLOCH, PŘÍKOPŮ A RIGOLŮ Z LOMOVÉHO KAMENE, ODVOZ DO 12KM</t>
  </si>
  <si>
    <t>Úprava území - Odstranění opevnění svahu vtokové hrázky z rovnaniny z lomového kamene, včetně odvozu na skládku do vzdálenosti 12ti km 
= (1,50m*1,00m/2+3,50m*1,00m+1,50m*1,00m/2)*1,4*0,40m 
= 2,80m3*2,20t/m3=6,16t 
(Viz. položka 46321)</t>
  </si>
  <si>
    <t>(1,5*1/2+3,5*1+1,5*1/2)*1,4*0,4=2,800 [A]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</si>
  <si>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</si>
  <si>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122</t>
  </si>
  <si>
    <t>11332</t>
  </si>
  <si>
    <t>ODSTRANĚNÍ PODKLADŮ ZPEVNĚNÝCH PLOCH Z KAMENIVA NESTMELENÉHO</t>
  </si>
  <si>
    <t>Dočasný chodník - Odstranění konstrukce dočasného chodníku ze štěrkodrti, odvoz a likvidace v režii zhotovitele 
= (24,00m+35,00m)*1,50m*0,15m 
(Kubatura vypočtena z výkresů D.1.2.02.XX - Nový stav - XX)</t>
  </si>
  <si>
    <t>(24+35)*1,5*0,15=13,275 [A]</t>
  </si>
  <si>
    <t>39</t>
  </si>
  <si>
    <t>113326</t>
  </si>
  <si>
    <t>ODSTRAN PODKL ZPEVNĚNÝCH PLOCH Z KAMENIVA NESTMEL, ODVOZ DO 12KM</t>
  </si>
  <si>
    <t>Bourací práce - Odstranění nezpevněných podkladních vrstev vozovky tl. 300mm, včetně odvozu na skládku do vzdálenosti 12ti km 
= (27,00m*7,50m+12,60m*1,20m)*0,30m 
= 65,29m3*1,90t/m3 = 124,04t 
(Kubatura vypočtena z výkresu D.1.2.02.XX - Nový stav - XX)</t>
  </si>
  <si>
    <t>(27*7,5+12,6*1,2)*0,3=65,286 [A]</t>
  </si>
  <si>
    <t>11337</t>
  </si>
  <si>
    <t>ODSTRANĚNÍ PODKLADU ZPEVNĚNÝCH PLOCH Z DLAŽEBNÍCH KOSTEK</t>
  </si>
  <si>
    <t>Bourací práce - Odstranění podkladní vrsvy vozovky z dlažebních kostek tl. 150mm, včetně odvozu a likvidace v režii zhotovitele 
= (27,00m*7,00m+12,60m*1,20m)*0,15m 
= 30,62m3*2,60t/m3 = 79,61t 
Kubatura vypočtena z výkresu D.1.2.02.XX - Nový stav - XX)</t>
  </si>
  <si>
    <t>(27*7+12,6*1,2)*0,15=30,618 [A]</t>
  </si>
  <si>
    <t>47</t>
  </si>
  <si>
    <t>11346A</t>
  </si>
  <si>
    <t>ODSTRANĚNÍ KRYTU ZPEVNĚNÝCH PLOCH ZE SILNIČ DÍLCŮ (PANELŮ) VČET PODKL - BEZ DOPRAVY</t>
  </si>
  <si>
    <t>Založení - Odstranění plochy pro nájezd vrtné soupravy z betonových silničních panelů, odvoz a likvidace v režii zhotovitele 
= (3*2+8*2)*(3,00m*1,00m)*0,21m 
(Viz položka č. 58303)</t>
  </si>
  <si>
    <t>(3*2+8*2)*(3*1)*0,21=13,860 [A]</t>
  </si>
  <si>
    <t>Bourací práce - Vybourání betonového silničního obrubníku, včetně betonového lože a odvozu na skládku do vzdálenosti 12ti km a poplatku za uložení 
= 1,50m 
(Délka vypočtena z výkresů D.1.2.02.XX - Nový stav - XX)</t>
  </si>
  <si>
    <t>1,5=1,500 [A]</t>
  </si>
  <si>
    <t>11372A</t>
  </si>
  <si>
    <t>FRÉZOVÁNÍ ZPEVNĚNÝCH PLOCH ASFALTOVÝCH - BEZ DOPRAVY</t>
  </si>
  <si>
    <t>Bourací práce - Frézování stávající obrusné vrstvy vozovky tl. 40mm s obsahem PAU 
= 6,50m*40,00m*0,04m 
= 10,40m3*2,40t/m3 = 24,96t 
(Kubatura vypočtena z výkresu D.1.2.02.XX - Nový stav - XX)</t>
  </si>
  <si>
    <t>6,5*40*0,04=10,400 [A]</t>
  </si>
  <si>
    <t>11372B</t>
  </si>
  <si>
    <t>FRÉZOVÁNÍ ZPEVNĚNÝCH PLOCH ASFALTOVÝCH - DOPRAVA</t>
  </si>
  <si>
    <t>Bourací práce - Frézování stávající obrusné vrstvy vozovky tl. 40mm s obsahem PAU, odvoz na skládku do vzdálenosti 110ti km 
= 24,96t*110km 
(Viz. položka 11372A)</t>
  </si>
  <si>
    <t>24,96*110=2 745,600 [A]</t>
  </si>
  <si>
    <t>115</t>
  </si>
  <si>
    <t>113766</t>
  </si>
  <si>
    <t>FRÉZOVÁNÍ DRÁŽKY PRŮŘEZU DO 800MM2 V ASFALTOVÉ VOZOVCE</t>
  </si>
  <si>
    <t>Konstrukce vozovky - Úprava spár na obrusné vrstvě, obrusná vrstva bude profrézována 40x20mm, spára bude vyfoukána od zbytků živice 
= 6,50m+6,60m+2*13,50m+2*6,70m 
(Délka vypočtena z výkresů D.1.2.02.XX - Nový stav - XX)</t>
  </si>
  <si>
    <t>6,5+6,6+2*13,5+2*6,7=53,500 [A]</t>
  </si>
  <si>
    <t>Položka zahrnuje veškerou manipulaci s vybouranou sutí a s vybouranými hmotami vč. uložení na skládku.</t>
  </si>
  <si>
    <t>11511</t>
  </si>
  <si>
    <t>ČERPÁNÍ VODY DO 500 L/MIN</t>
  </si>
  <si>
    <t>HOD</t>
  </si>
  <si>
    <t>Příprava území - Čerpání vody ze stavební jámy - 4 jímky 
= 4*21dnů*12hod 
(Viz. položka č. 89914)</t>
  </si>
  <si>
    <t>4*21*12=1 008,000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</si>
  <si>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</si>
  <si>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</si>
  <si>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</si>
  <si>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Příprava území – Osazení plastových trub DN=800mm, dl. 28,00m 
= 2*30,00m 
(Délka vypočtena z výkresů D.1.2.02.XX - Nový stav - XX)</t>
  </si>
  <si>
    <t>2*30=60,000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</si>
  <si>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</si>
  <si>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123736</t>
  </si>
  <si>
    <t>ODKOP PRO SPOD STAVBU SILNIC A ŽELEZNIC TŘ. I, ODVOZ DO 12KM</t>
  </si>
  <si>
    <t>Bourací práce -  Výkopové práce v zemině, tř.I, včetně zazubení svahů silničního tělesa a případného pažení, včetně odvozu na skládku do vzdálenosti 12ti km 
= (7,40m+7,30m)*7,25m*0,40m (sanace aktivní zóny) 
= 1,20m*1,20m*1,20m+(3,80m+5,30m+2,50m+4,00m)*1,00m*1,20m (odvodnění) 
= 63,08m3*2,00t/m3 = 126,16t 
(Kubatura vypočtena z výkresů D.1.2.02.XX - Nový stav - XX)</t>
  </si>
  <si>
    <t>(7,4+7,3)*7,25*0,4+1,2*1,2*1,2+(3,8+5,3+2,5+4)*1*1,2=63,078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</si>
  <si>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</si>
  <si>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121</t>
  </si>
  <si>
    <t>Dočasný chodník - Odstranění zemního tělesa dočasného chodníku, včetně odvozu na skládku do vzdálenosti 12ti km 
= (24,00m+5,50m)*2,00m*0,50m 
(Kubatura vypočtena z výkresů D.1.2.02.XX - Nový stav - XX)</t>
  </si>
  <si>
    <t>(24+5,5)*2*0,5=29,500 [A]</t>
  </si>
  <si>
    <t>124736</t>
  </si>
  <si>
    <t>VYKOPÁVKY PRO KORYTA VODOTEČÍ TŘ. I, ODVOZ DO 12KM</t>
  </si>
  <si>
    <t>Bourací práce - Výkopy v korytě toku, včetně pažení a odvozu na skládku do vzdálenosti 12ti km 
= (1,70m2+20,30m2*1,2+18,30m2+13,00m2*1,2)*0,60m+(3,60m2+10,00m2*1,2+8,40m2+8,40m2*1,2)*0,40m (vtok) 
= 9,50m*3,80m*1,00m (pod mostem) 
= 6,50m2*1,4*0,40m (výtok)  
= 89,35m3*2,00t/m3 = 178,70t 
(Kubatura vypočtena z výkresů D.1.2.02.XX - Nový stav - XX)</t>
  </si>
  <si>
    <t>(1,7+20,3*1,2+18,3+13*1,2)*0,6+(3,6+10*1,2+8,4+8,4*1,2)*0,4+9,5*3,8*1+6,5*1,4*0,4=89,348 [A]</t>
  </si>
  <si>
    <t>97</t>
  </si>
  <si>
    <t>Úprava území - Odstranění jílových těsnících hrázek, včetně odvozu na skládku do vzdálenosti 12ti km 
= (1,00m/2+3,40m+1,00m/2+1,50m/2+3,50m+1,50m/2)*(1,00m/2+1,00m+1,00m/2)*1,00m 
=18,80m3*2,00t/m3=37,60t 
(Viz. položka 17750)</t>
  </si>
  <si>
    <t>(1/2+3,4+1/2+1,5/2+3,5+1,5/2)*(1/2+1+1/2)*1=18,800 [A]</t>
  </si>
  <si>
    <t>131736</t>
  </si>
  <si>
    <t>HLOUBENÍ JAM ZAPAŽ I NEPAŽ TŘ. I, ODVOZ DO 12KM</t>
  </si>
  <si>
    <t>Bourací práce - Výkop zeminy tř. I, včetně pažení a odvozu na skládku do vzdálenosti 12ti km 
= 7,90m*6,20m2 (přesypávka) 
= 2*9,50m*1,50m*0,50m+2*9,50m*0,90m*4,00m+2,00m*4,00m*4,00m+2,00m*1,90m*4,00m+2,00m*2,80m*4,00m+2,00m*2,40m*4,00m+(4,00m+5,40m+2,80m+1,90m+5,40m+2,40m)*1,30m*4,00m/2+4*2,00m*1,50m*4,70m/2+(6,60m+6,30m+5,40m+5,70m)*1,00m*2,90m/2 (konstrukce mostu) 
= 6,00m*3,00m*2,50m/2 (plocha pro nájezd vrtací soupravy) 
= 362,87m3*2,00t/m3 = 725,74t 
(Kubatura vypočtena z výkresů D.1.2.2.2.XX - Nový stav - XX)</t>
  </si>
  <si>
    <t>7,9*6,2+2*9,5*1,5*0,5+2*9,5*0,9*4+2*4*4+2*1,9*4+2*2,8*4+2*2,4*4+(4+5,4+2,8+1,9+5,4+2,4)*1,3*4/2+4*2*1,5*4,7/2+(6,6+6,3+5,4+5,7)*1*2,9/2+6*3*2,5/2=362,870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</si>
  <si>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</si>
  <si>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17310</t>
  </si>
  <si>
    <t>ZEMNÍ KRAJNICE A DOSYPÁVKY SE ZHUTNĚNÍM</t>
  </si>
  <si>
    <t>Dočasný chodník - Dosypávky zemního tělesa dočasného chodníku 
= (24,00m+5,50m)*2,00m*0,50m 
(Kubatura vypočtena z výkresů D.1.2.02.XX - Nový stav - XX)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</si>
  <si>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</si>
  <si>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</si>
  <si>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</si>
  <si>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Příprava území - Obsyp betonových skruží štěrkem 
= 4ks*1,0m2*1,00m 
(Viz. položka č. 89914)</t>
  </si>
  <si>
    <t>4*1*1=4,000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</si>
  <si>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</si>
  <si>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73</t>
  </si>
  <si>
    <t>Zásyp - Zásyp ze štěrkodrtí fr. 0/63mm, hutněn po vrstvách max. 300mm, ID=0,90; 100% PS 
= (4,00m+6,70m+2,80m+1,90m+6,70m+2,40m)*0,90m*4,00m+(4,00m+5,40m+2,80m+1,90m+5,40m+2,40m)*1,40m*4,00m/2+4*2,00m*(0,60m*4,50m+1,50m*4,50m/2)+6,00m*3,00m*2,50m/2  
(Kubatura vypočtena z výkresů D.1.2.02.XX - Nový stav - XX)</t>
  </si>
  <si>
    <t>(4+6,7+2,8+1,9+6,7+2,4)*0,9*4+(4+5,4+2,8+1,9+5,4+2,4)*1,4*4/2+4*2*(0,6*4,5+1,5*4,5/2)+6*3*2,5/2=220,620 [A]</t>
  </si>
  <si>
    <t>74</t>
  </si>
  <si>
    <t>Zásyp - Zásyp zeminou vhodnou do násypu, hutněn po vrstvách max. 300mm, ID=0,80; 95% PS 
= 9,50m*5,00m*0,90m+(6,60m+6,30m+5,40m+5,70m)*(0,60m*2,80m+0,90m*2,80m/2) 
(Kubatura vypočtena z výkresů D.1.2.02.XX - Nový stav - XX)</t>
  </si>
  <si>
    <t>9,5*5*0,9+(6,6+6,3+5,4+5,7)*(0,6*2,8+0,9*2,8/2)=113,310 [A]</t>
  </si>
  <si>
    <t>89</t>
  </si>
  <si>
    <t>17581</t>
  </si>
  <si>
    <t>OBSYP POTRUBÍ A OBJEKTŮ Z NAKUPOVANÝCH MATERIÁLŮ</t>
  </si>
  <si>
    <t>Odvodnění - Zásyp uličních vpustí zeminou vhodnou do násypu, včetně hutnění 
= 4*(1,20m*1,20m-0,40m*0,40m)*1,20m 
(Kubatura vypočtena z výkresu D.1.2.2.2.XX - Nový stav - XX)</t>
  </si>
  <si>
    <t>4*(1,2*1,2-0,4*0,4)*1,2=6,144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</si>
  <si>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</si>
  <si>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91</t>
  </si>
  <si>
    <t>Odvodnění - Obsyp plastových trub ze štěrkopísku a zásyp zeminou vhodnou do násypu, včetně hutnění 
= (3,80m+5,30m+2,50m+4,00m)*1,00m*1,20m 
(Kubatura vypočtena z výkresu D.1.2.2.2.XX - Nový stav - XX)</t>
  </si>
  <si>
    <t>(3,8+5,3+2,5+4)*1*1,2=18,720 [A]</t>
  </si>
  <si>
    <t>17750</t>
  </si>
  <si>
    <t>ZEMNÍ HRÁZKY ZE ZEMIN NEPROPUSTNÝCH</t>
  </si>
  <si>
    <t>Příprava území – Zřízení jílových těsnících hrazek 
= (1,00m/2+3,40m+1,00m/2+1,50m/2+3,50m+1,50m/2)*(1,00m/2+1,00m+1,00m/2)*1,00m 
(Kubatura vypočtena z výkresů D.1.2.02.XX - Nový stav - XX)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</si>
  <si>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</si>
  <si>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53</t>
  </si>
  <si>
    <t>Založení - Úprava zhutnění základové spáry v zeminách tř.I 
= 2*9,50m*3,00m 
(Plocha vypočtena z výkresů D.1.2.02.XX - Nový stav - XX)</t>
  </si>
  <si>
    <t>2*9,5*3=57,000 [A]</t>
  </si>
  <si>
    <t>102</t>
  </si>
  <si>
    <t>Konstrukce vozovky - Úprava parapláně, zemní pláně, podloží násypového tělesa včetně hutnění v zeminách tř.I (silniční těleso) 
= (10,20m+10,50m)*6,50m+(7,40m+5,60m+6,20m+8,60m)*0,50m+12,60m*1,20m 
(Plocha vypočtena z výkresů D.1.2.02.XX - Nový stav - XX)</t>
  </si>
  <si>
    <t>(10,2+10,5)*6,5+(7,4+5,6+6,2+8,6)*0,5+12,6*1,2=163,570 [A]</t>
  </si>
  <si>
    <t>105</t>
  </si>
  <si>
    <t>18120</t>
  </si>
  <si>
    <t>ÚPRAVA PLÁNĚ SE ZHUTNĚNÍM V HORNINĚ TŘ. II</t>
  </si>
  <si>
    <t>Konstrukce vozovky - Úprava zemní pláně včetně hutnění v zeminách tř.II (Kamenitá sypanina) 
= (7,40m+7,30m)*7,50m 
(Plocha vypočtena z výkresu D.1.2.02.XX - Nový stav - XX)</t>
  </si>
  <si>
    <t>(7,4+7,3)*7,5=110,250 [A]</t>
  </si>
  <si>
    <t>Základy</t>
  </si>
  <si>
    <t>77</t>
  </si>
  <si>
    <t>21331</t>
  </si>
  <si>
    <t>DRENÁŽNÍ VRSTVY Z BETONU MEZEROVITÉHO (DRENÁŽNÍHO)</t>
  </si>
  <si>
    <t>Přechodová oblast mostu - Obsyp drenážních trubek mezerovitým betonem 
= 2*6,60m*0,30m*2,10m 
(Kubatura vypočtena z výkresů D.1.2.02.XX - Nový stav - XX)</t>
  </si>
  <si>
    <t>2*6,6*0,3*2,1=8,316 [A]</t>
  </si>
  <si>
    <t>Položka zahrnuje: 
- dodávku předepsaného materiálu pro drenážní vrstvu, včetně mimostaveništní a vnitrostaveništní dopravy 
- provedení drenážní vrstvy předepsaných rozměrů a předepsaného tvaru</t>
  </si>
  <si>
    <t>80</t>
  </si>
  <si>
    <t>21341</t>
  </si>
  <si>
    <t>DRENÁŽNÍ VRSTVY Z PLASTBETONU (PLASTMALTY)</t>
  </si>
  <si>
    <t>Izolace – Drenážní plastbeton š. 150mm a tl. 40mm 
= 2*6,00m*0,15m*0,04m+2*0,50m*0,50m*0,04m 
(Kubatura vypočtena z výkresů D.1.2.02.XX - Nový stav - XX)</t>
  </si>
  <si>
    <t>2*6*0,15*0,04+2*0,5*0,5*0,04=0,092 [A]</t>
  </si>
  <si>
    <t>78</t>
  </si>
  <si>
    <t>21361</t>
  </si>
  <si>
    <t>DRENÁŽNÍ VRSTVY Z GEOTEXTILIE</t>
  </si>
  <si>
    <t>Přechodová oblast mostu - Filtrační geotextilie 300g/m2 
= 2*6,60m*(0,40m+2,10m) 
(Plocha vypočtena z výkresů D.1.2.02.XX - Nový stav - XX)</t>
  </si>
  <si>
    <t>2*6,6*(0,4+2,1)=33,000 [A]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</si>
  <si>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</si>
  <si>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104</t>
  </si>
  <si>
    <t>21452</t>
  </si>
  <si>
    <t>SANAČNÍ VRSTVY Z KAMENIVA DRCENÉHO</t>
  </si>
  <si>
    <t>Sanace podloží - Sanace podloží vozovky silnice  -  Kamenitá sypanina z drceného kameniva fr. 0/250mm v tl. 500mm 
Pokud by nebyly splněny požadované parametry na zemní pláni - bude přistoupeno k návrhu sanace aktivní zóny na základě naměřených výsledků zatěžovacích zkoušek. Na základě návrhu sanace proveden nejprve zkušební zkušení úsek. Rozměr zkušebního úseku určí TDI. Počet zkoušek určí TDI 
= (7,40m+7,30m)*7,50m*0,50m 
(Plocha vypočtena z výkresů D.1.2.02.XX - Nový stav - XX)</t>
  </si>
  <si>
    <t>(7,4+7,3)*7,5*0,5=55,125 [A]</t>
  </si>
  <si>
    <t>položka zahrnuje dodávku předepsaného kameniva, mimostaveništní a vnitrostaveništní dopravu a jeho uložení 
není-li v zadávací dokumentaci uvedeno jinak, jedná se o nakupovaný materiál</t>
  </si>
  <si>
    <t>21461C</t>
  </si>
  <si>
    <t>SEPARAČNÍ GEOTEXTILIE DO 300G/M2</t>
  </si>
  <si>
    <t>Dočasný chodník - Separační geotextílie 300g/m2 
= (24,00m+35,00m)*2,00m 
(Plocha vypočtena z výkresů D.1.2.02.XX - Nový stav - XX)</t>
  </si>
  <si>
    <t>(24+35)*2=118,000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</si>
  <si>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</si>
  <si>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41</t>
  </si>
  <si>
    <t>22694</t>
  </si>
  <si>
    <t>ZÁPOROVÉ PAŽENÍ Z KOVU DOČASNÉ</t>
  </si>
  <si>
    <t>Pažící záporová stěna - Ocelové válcované nosníky HEB 160 vložené do předvrtaných otvorů O300mm 
= (3*3*7,00m)*0,050t/m 
(Hmotnost vypočtena z výkresu D.1.2.02.XX - Nový stav - XX)</t>
  </si>
  <si>
    <t>(3*3*7)*0,05=3,150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</si>
  <si>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</si>
  <si>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43</t>
  </si>
  <si>
    <t>22695</t>
  </si>
  <si>
    <t>VÝDŘEVA ZÁPOROVÉHO PAŽENÍ DOČASNÁ (KUBATURA)</t>
  </si>
  <si>
    <t>Pažící záporová stěna - Dřevěné pažiny z fošen tl. min. 5cm + vyklínování 
= 3*2,00m*3,50m*0,10m 
(Kubatura vypočtena z výkresu D.1.2.02.XX - Nový stav - XX)</t>
  </si>
  <si>
    <t>3*2*3,5*0,1=2,100 [A]</t>
  </si>
  <si>
    <t>položka zahrnuje osazení pažin bez ohledu na druh, jejich opotřebení a jejich odstranění</t>
  </si>
  <si>
    <t>51</t>
  </si>
  <si>
    <t>227821</t>
  </si>
  <si>
    <t>MIKROPILOTY KOMPLET D DO 100MM NA POVRCHU</t>
  </si>
  <si>
    <t>Založení - Mikropiloty dl. 9,00m s délkou kořene 6,00m, vystrojené silnostěnnou trubkou 102/10mm z oceli S355 a osazenými tlakově-tahovými zhlavími, zkrácení mikropilot odřezáním, zálivka, 2x injektáž obturátorem 
= 2*15ks*9,00m 
(Délka vypočtena z výkresu D.1.2.02.XX - Nový stav - XX)</t>
  </si>
  <si>
    <t>2*15*9=270,000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</si>
  <si>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</si>
  <si>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129</t>
  </si>
  <si>
    <t>26114</t>
  </si>
  <si>
    <t>VRTY PRO KOTVENÍ, INJEKTÁŽ A MIKROPILOTY NA POVRCHU TŘ. I D DO 200MM</t>
  </si>
  <si>
    <t>Založení - Vrty (v zemině - jíl) pro mikropiloty ve svislém úklonu 10° min. O 180mm, délka mikropilot 9,000m 
= 2*15ks*0,80m 
(Délka vypočtena z výkresu D.1.2.02.XX - Nový stav - XX)</t>
  </si>
  <si>
    <t>2*15*0,8=24,000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</si>
  <si>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</si>
  <si>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49</t>
  </si>
  <si>
    <t>26124</t>
  </si>
  <si>
    <t>VRTY PRO KOTVENÍ, INJEKTÁŽ A MIKROPILOTY NA POVRCHU TŘ. II D DO 200MM</t>
  </si>
  <si>
    <t>Založení - Vrty (v zemině - písek+štěrk) pro mikropiloty ve svislém úklonu 10° min. O 180mm, délka mikropilot 9,000m 
= 2*15ks*6,00m 
(Délka vypočtena z výkresu D.1.2.02.XX - Nový stav - XX)</t>
  </si>
  <si>
    <t>2*15*4,5=135,000 [A]</t>
  </si>
  <si>
    <t>67</t>
  </si>
  <si>
    <t>261514</t>
  </si>
  <si>
    <t>VRTY PRO KOTVENÍ A INJEKTÁŽ TŘ V NA POVRCHU D DO 35MM</t>
  </si>
  <si>
    <t>Římsy - Vrty pro ukotvení říms DN=28mm, dl. 170mm 
= 26ks*0,170m 
(Délka vypočtena z výkresů D.1.2.02.XX - Nový stav - XX)</t>
  </si>
  <si>
    <t>26*0,17=4,420 [A]</t>
  </si>
  <si>
    <t>50</t>
  </si>
  <si>
    <t>26184</t>
  </si>
  <si>
    <t>VRT PRO KOTV, INJEK, MIKROPIL NA POVR TŘ III A IV D DO 200MM</t>
  </si>
  <si>
    <t>Založení - Vrty (v hornině - pískovec) pro mikropiloty ve svislém úklonu 10° min. O 180mm, délka mikropilot 9,000m 
= 2*15ks*0,50m 
(Délka vypočtena z výkresu D.1.2.02.XX - Nový stav - XX)</t>
  </si>
  <si>
    <t>2*15*0,5=15,000 [A]</t>
  </si>
  <si>
    <t>48</t>
  </si>
  <si>
    <t>26194</t>
  </si>
  <si>
    <t>VRTY PRO KOTV, INJEKT, MIKROPIL NA POVR TŘ V A VI D DO 200MM</t>
  </si>
  <si>
    <t>Založení - Vrty (přes kamenné zdivo opěr) pro mikropiloty ve svislém úklonu 10° min. O 180mm, délka mikropilot 9,000m 
= 2*15ks*1,40m 
(Délka vypočtena z výkresu D.1.2.02.XX - Nový stav - XX)</t>
  </si>
  <si>
    <t>2*16*1,4=44,800 [A]</t>
  </si>
  <si>
    <t>40</t>
  </si>
  <si>
    <t>264215</t>
  </si>
  <si>
    <t>VRTY PRO PILOTY TŘ. II D DO 300MM</t>
  </si>
  <si>
    <t>Pažící záporová stěna - Vrty pro ocelové zápory O300mm 
= 3*3*7,00m 
(Délka vypočtena z výkresů D.1.2.02.XX - Nový stav - XX)</t>
  </si>
  <si>
    <t>3*3*7=63,000 [A]</t>
  </si>
  <si>
    <t>položka zahrnuje: 
- zřízení vrtu, svislou a vodorovnou dopravu zeminy bez uložení na skládku, vrtací práce zapaž. i nepaž. vrtu 
- čerpání vody z vrtu, vyčištění vrtu 
- zabezpečení vrtacích prací 
- dopravu, nájem, provoz a přemístění, montáž a demontáž vrtacích zařízení a dalších mechanismů 
- lešení a podpěrné konstrukce pro práci a manipulaci s vrtacím zařízení a dalších mechanismů 
- vrtací plošiny vč. zemních prací, zpevnění, odvodnění a pod. 
- v případě zapažení dočasnými pažnicemi jejich opotřebení 
- v případě zapažení suspenzí veškeré hospodaření s ní 
- nezahrnuje zapažení trvalými pažnicemi 
- nezahrnuje uložení zeminy na skládku a poplatek za skládku 
nevykazuje se hluché vrtání</t>
  </si>
  <si>
    <t>42</t>
  </si>
  <si>
    <t>272314</t>
  </si>
  <si>
    <t>ZÁKLADY Z PROSTÉHO BETONU DO C25/30</t>
  </si>
  <si>
    <t>Pažící záporová stěna - Betonové patky zápor C25/30 
= 9*3,14*(0,15m*0,15m)*3,50m 
(Kubatura vypočtena z výkresu D.1.2.02.XX - Nový stav - XX)</t>
  </si>
  <si>
    <t>9*3,14*(0,15*0,15)*3,5=2,225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</si>
  <si>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</si>
  <si>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55</t>
  </si>
  <si>
    <t>272325</t>
  </si>
  <si>
    <t>ZÁKLADY ZE ŽELEZOBETONU DO C30/37</t>
  </si>
  <si>
    <t>Základy - Železobeton C30/37, včetně hutnění a zarovnání horního povrchu 
= 2*8,30m*1,80m*0,80m 
Bednění pro betonáž včetně jeho odstranění a samolepícího drenážního potahu bednění 
= 4*8,30m*0,80m+4*1,90m*0,80m = 32,64m2 
(Kubatura vypočtena z výkresu D.1.2.02.XX - Nový stav - XX)</t>
  </si>
  <si>
    <t>2*8,3*1,8*0,8=23,904 [A]</t>
  </si>
  <si>
    <t>56</t>
  </si>
  <si>
    <t>272365</t>
  </si>
  <si>
    <t>VÝZTUŽ ZÁKLADŮ Z OCELI 10505, B500B</t>
  </si>
  <si>
    <t>Základy - Výztuž z betonářské oceli B500B + provaření po obvodu + vázání drátem 
= 0,025*23,90m3*7,85t/m3 
(Viz položky č. 272325)</t>
  </si>
  <si>
    <t>0,025*23,9*7,85=4,690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</si>
  <si>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</si>
  <si>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28997H</t>
  </si>
  <si>
    <t>OPLÁŠTĚNÍ (ZPEVNĚNÍ) Z GEOTEXTILIE DO 1000G/M2</t>
  </si>
  <si>
    <t>Příprava území – Opevnění svahu vtokové hrázky – Separační vrstva z geotextílie 900g/m2 mezi jílovou těsnící zídku a kamennou rovnaninu 
= (1,50m*1,00m/2+3,50m*1,00m+1,50m*1,00m/2)*1,4 
(Plocha vypočtena z výkresů D.1.2.02.XX - Nový stav - XX)</t>
  </si>
  <si>
    <t>(1,5*1/2+3,5*1+1,5*1/2)*1,4=7,000 [A]</t>
  </si>
  <si>
    <t>Svislé konstrukce</t>
  </si>
  <si>
    <t>68</t>
  </si>
  <si>
    <t>31717</t>
  </si>
  <si>
    <t>KOVOVÉ KONSTRUKCE PRO KOTVENÍ ŘÍMSY</t>
  </si>
  <si>
    <t>KG</t>
  </si>
  <si>
    <t>Římsy - Kotvy pro uchycení říms k nosné konstrukci M24-6.8 + chemická kotva + motýlek + matice + podložka + PKO 
= 26ks*6kg/ks 
(Hmotnost vypočtena z výkresů D.1.2.02.XX - Nový stav - XX)</t>
  </si>
  <si>
    <t>26*6=156,000 [A]</t>
  </si>
  <si>
    <t>Položka zahrnuje dodávku (výrobu) kotevního prvku předepsaného tvaru a jeho osazení do předepsané polohy včetně nezbytných prací (vrty, zálivky apod.)</t>
  </si>
  <si>
    <t>69</t>
  </si>
  <si>
    <t>317325</t>
  </si>
  <si>
    <t>ŘÍMSY ZE ŽELEZOBETONU DO C30/37</t>
  </si>
  <si>
    <t>Římsy - Železobeton C30/37, včetně hutnění a zarovnání horního povrchu, striáže horního povrchu. Pracovní spáry budou utěsněny trvale pružným tmelem 
= 13,50m*(1,70m*0,30m+0,25m*0,50m)+13,50m*(2,10m*0,30m+0,25m*0,50m) 
Bednění pro betonáž včetně jeho odstranění a samolepícího drenážního potahu bednění 
= 13,50m*(0,30m+0,50m+0,25m)+2*(1,70m*0,30m+0,25m*0,50m)+13,50m*(0,30m+0,50m+0,25m)+2*(2,10m*0,30m+0,25m*0,50m) = 31,13m2 
Polystyren tl. 20mm 
= 2*(1,70m*0,30m+0,25m*0,50m)+2*(2,10m*0,30m+0,25m*0,50m) = 2,78m2 
Polyuretanový provazec průměru 30mm 
= 2*(0,30m+2,00m+0,50m+0,25m)+2*(0,30m+2,30m+0,50m+0,25m) = 12,80m 
Trvale pružný těsnící tmel - šedý 
= 2*(0,30m+2,00m+0,50m+0,25m)+2*(0,30m+2,30m+0,50m+0,25m) = 12,80m 
Vlys letopočtu výstavby - pryžová matrice 
= 1ks 
(Kubatura vypočtena z výkresů D.1.2.02.XX - Nový stav - XX)</t>
  </si>
  <si>
    <t>13,5*(1,7*0,3+0,25*0,5)+13,5*(2,1*0,3+0,25*0,5)=18,765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</si>
  <si>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</si>
  <si>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70</t>
  </si>
  <si>
    <t>317365</t>
  </si>
  <si>
    <t>VÝZTUŽ ŘÍMS Z OCELI 10505, B500B</t>
  </si>
  <si>
    <t>Římsy - Výztuž z betonářské oceli B500B + provaření po obvodu + vázání drátem 
= 0,025*18,77m3*7,85t/m3 
(Viz položka č. 317325)</t>
  </si>
  <si>
    <t>0,025*18,77*7,85=3,684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</si>
  <si>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</si>
  <si>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57</t>
  </si>
  <si>
    <t>333325</t>
  </si>
  <si>
    <t>MOSTNÍ OPĚRY A KŘÍDLA ZE ŽELEZOVÉHO BETONU DO C30/37</t>
  </si>
  <si>
    <t>Opěry a křídla - Železobeton C30/37, včetně hutnění a zarovnání horního povrchu, nátěru pracovních spár spojovacím můstkem a těsněním pracovních spár 
= 2*7,80m*0,60m*3,00m+4*0,30m*0,30m/2*3,00m+(8,70m2+5,50m2+6,70m2+7,50m2)*0,55m 
Bednění pro betonáž opěr včetně jeho odstranění a včetně samolepícího drenážního potahu bednění 
= 2*(7,80m+6,70m)*3,00m+4*0,60m*3,00m+2*(8,70m2+5,50m2+6,70m2+7,50m2)+(5,70m+4,50m+5,30m+4,80m)*0,55m = 162,17m2 
Spojovací můstek 
= 2*7,80m*0,60m+4*0,55m*0,60m = 10,68m2 
(Kubatura vypočtena z výkresu D.1.2.02.XX - Nový stav - XX)</t>
  </si>
  <si>
    <t>2*7,8*0,6*3+4*0,3*0,3*3+(8,7+5,5+6,7+7,5)*0,55=44,780 [A]</t>
  </si>
  <si>
    <t>58</t>
  </si>
  <si>
    <t>333365</t>
  </si>
  <si>
    <t>VÝZTUŽ MOSTNÍCH OPĚR A KŘÍDEL Z OCELI 10505, B500B</t>
  </si>
  <si>
    <t>Opěry a křídla - Výztuž z betonářské oceli B500B + provaření po obvodu + vázání drátem 
= 0,025*44,78m3*7,85t/m3 
(Viz položka č. 333325)</t>
  </si>
  <si>
    <t>0,025*44,78*7,85=8,788 [A]</t>
  </si>
  <si>
    <t>60</t>
  </si>
  <si>
    <t>421325</t>
  </si>
  <si>
    <t>MOSTNÍ NOSNÉ DESKOVÉ KONSTRUKCE ZE ŽELEZOBETONU C30/37</t>
  </si>
  <si>
    <t>Mostovka - Železobeton C30/37, včetně hutnění a zarovnání horního povrchu 
= 7,80m*(0,60m*0,60m+1,25m*0,50m+2,50m*0,40m+1,25m*0,50m+0,60m*0,60m)+13,50m*(1,20m*0,30m+1,50m*0,30m) 
Bednění pro betonáž mostovky včetně jeho odstranění včetně a samolepícího drenážního potahu bednění 
= 7,80m*5,00m+2*6,70m*0,60m+13,50m*(1,20m+0,30m+1,50m+0,30m)+2*1,20m*0,30m+2*1,50m*0,30m = 93,21m2 
(Kubatura vypočtena z výkresu D.1.2.02.XX - Nový stav - XX)</t>
  </si>
  <si>
    <t>7,8*(0,6*0,6+1,25*0,5+2,5*0,4+1,25*0,5+0,6*0,6)+13,5*(1,2*0,3+1,5*0,3)=34,101 [A]</t>
  </si>
  <si>
    <t>61</t>
  </si>
  <si>
    <t>421365</t>
  </si>
  <si>
    <t>VÝZTUŽ MOSTNÍ DESKOVÉ KONSTRUKCE Z OCELI 10505, B500B</t>
  </si>
  <si>
    <t>Mostovka -  Výztuž z betonářské oceli B500B + provaření po obvodu + vázání drátem 
= 0,025*34,10m3*7,85t/m3 
(Viz položka č. 421325)</t>
  </si>
  <si>
    <t>0,025*34,1*7,85=6,692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</si>
  <si>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</si>
  <si>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421952</t>
  </si>
  <si>
    <t>MOSTOVKY A PODLAHY ZE DŘEVA DOČASNÉ</t>
  </si>
  <si>
    <t>Dočasná lávka - Nosná konstrukce lávky ze dřeva, včetně nákupu veškerého materiálu a montáže 
= 1,50m*8,00m*0,10m+2*0,20m*8,00m*0,40m 
(Kubatura vypočtena z výkresů D.1.2.02.XX - Nový stav - XX)</t>
  </si>
  <si>
    <t>1,5*8*0,1+2*0,2*8*0,4=2,480 [A]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</si>
  <si>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úpravy dřeva pro zlepšení jeho užitných vlastností (impregnace, zpevňování a pod.), 
- zvláštní spojovací prostředky, rozebíratelnost konstrukce,</t>
  </si>
  <si>
    <t>54</t>
  </si>
  <si>
    <t>451312</t>
  </si>
  <si>
    <t>PODKLADNÍ A VÝPLŇOVÉ VRSTVY Z PROSTÉHO BETONU C12/15</t>
  </si>
  <si>
    <t>Založení - Podkladní beton pod základy z betonu C12/15 
= 2*9,50m*3,00m*0,15m 
(Kubatura vypočtena z výkresu D.1.2.02.XX - Nový stav - XX)</t>
  </si>
  <si>
    <t>2*9,5*3*0,15=8,550 [A]</t>
  </si>
  <si>
    <t>75</t>
  </si>
  <si>
    <t>Přechodová oblast mostu - Podkladní beton pod drenáž z betonu C12/15 
= 2*6,60m*0,30m*1,20m 
(Kubatura vypočtena z výkresů D.1.2.02.XX - Nový stav - XX)</t>
  </si>
  <si>
    <t>2*6,6*0,3*1,2=4,752 [A]</t>
  </si>
  <si>
    <t>84</t>
  </si>
  <si>
    <t>Úprava území - Lože kamenné dlažby z prostého betonu C25/30 min. tl. 150mm, včetně obetonování dlažby šířky 100mm 
= (10,80m2*1,2+1,50m2+1,20m2*1,4+10,20m2+1,20m2*1,4+1,50m2+4,80m2*1,2+5,60m2*1,4)*0,15m (dlažby na vtoku) 
= (0,50m+0,40m*1,4+3,20m+0,40m*1,4+0,50m)*7,80m*0,15m (dlažby pod mostem) 
= (6,60m2*1,2+1,30m2*1,4+1,20m2+0,90m2*1,4+34,60m2+0,90m2*1,4+1,20m2+5,70m2*1,4+11,00m2*1,4+7,20m2*1,4+3,40m2*1,2)*0,15m (dlažby na výtoku) 
= (1,00m+0,50m+4,20m*1,2+0,50m+0,40m*1,4+2,80m+1,60m+0,50m+5,30m*1,2+0,50m+1,60m*1,2+0,50m+3,60m*1,2+11,20m+4,50m+2,20m*1,2+0,60m+0,50m+0,50m+1,80m+2,00m)*0,10m*0,25m (obetonování) 
= 2,00m*1,80m*0,15m (římsový náběh) 
(Kubatura vypočtena z výkresů D.1.2.02.XX - Nový stav - XX)</t>
  </si>
  <si>
    <t>(10,8*1,2+1,5+1,2*1,4+10,2+1,2*1,4+1,5+4,8*1,2+5,6*1,4)*0,15+(0,5+0,4*1,4+3,2+0,4*1,4+0,5)*7,8*0,15+(6,6*1,2+1,3*1,4+1,2+0,9*1,4+34,6+0,9*1,4+1,2+5,7*1,4+11*1,4+7,2*1,4+3,4*1,2)*0,15+(1+0,5+4,2*1,2+0,5+0,4*1,4+2,8+1,6+0,5+5,3*1,2+0,5+1,6*1,2+0,5+3,6*1,2+11,2+4,5+2,2*1,2+0,6+0,5+0,5+1,8+2)*0,1*0,25+2*1,8*0,15=27,498 [A]</t>
  </si>
  <si>
    <t>46321</t>
  </si>
  <si>
    <t>ROVNANINA Z LOMOVÉHO KAMENE</t>
  </si>
  <si>
    <t>Příprava území – Opevnění svahu vtokové hrázky straně rovnaninou z lomového kamene min. hmotnosti 100kg/ks + spáry prosypat štěrkodrtí + vyklínování menšími kameny 
= (1,50m*1,00m/2+3,50m*1,00m+1,50m*1,00m/2)*1,4*0,40m 
(Kubatura vypočtena z výkresu D.1.2.02.XX - Nový stav - XX)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</si>
  <si>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</si>
  <si>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87</t>
  </si>
  <si>
    <t>Úprava území - Zpevnění svahů a koryta toku kamennou rovaninou, min. hmotnost kamene 200-250kg/ks + vyklínování menšími kameny 
= (19,00m2*1,2+17,10m2+14,00m2*1,2)*0,60m 
(Kubatura vypočtena z výkresů D.1.2.2.2.XX - Nový stav - XX)</t>
  </si>
  <si>
    <t>(19*1,2+17,1+14*1,2)*0,6=34,020 [A]</t>
  </si>
  <si>
    <t>85</t>
  </si>
  <si>
    <t>Úprava území - Dlažba z lomového kamene tl. 250mm + spáry zatřeny spárovací hmotou 
= (10,80m2*1,2+1,50m2+1,20m2*1,4+10,20m2+1,20m2*1,4+1,50m2+4,80m2*1,2+5,60m2*1,4)*0,25m (dlažby na vtoku) 
= (0,50m+0,40m*1,4+3,20m+0,40m*1,4+0,50m)*7,80m*0,25m (dlažby pod mostem) 
= (6,60m2*1,2+1,30m2*1,4+1,20m2+0,90m2*1,4+34,60m2+0,90m2*1,4+1,20m2+5,70m2*1,4+11,00m2*1,4+7,20m2*1,4+3,40m2*1,2)*0,25m (dlažby na výtoku) 
= 2,00m*1,80m*0,25m (římsový náběh) 
(Kubatura vypočtena z výkresů D.1.2.02.XX - Nový stav - XX)</t>
  </si>
  <si>
    <t>(10,8*1,2+1,5+1,2*1,4+10,2+1,2*1,4+1,5+4,8*1,2+5,6*1,4)*0,25+(0,5+0,4*1,4+3,2+0,4*1,4+0,5)*7,8*0,25+(6,6*1,2+1,3*1,4+1,2+0,9*1,4+34,6+0,9*1,4+1,2+5,7*1,4+11*1,4+7,2*1,4+3,4*1,2)*0,25+2*1,8*0,25=43,754 [A]</t>
  </si>
  <si>
    <t>86</t>
  </si>
  <si>
    <t>467314</t>
  </si>
  <si>
    <t>STUPNĚ A PRAHY VODNÍCH KORYT Z PROSTÉHO BETONU C25/30</t>
  </si>
  <si>
    <t>Úprava území - Příčné prahy z prostého betonu C25/30, včetně hutnění a zarovnání horního povrchu 
(Kubatura vypočtena z výkresů D.1.2.02.XX - Nový stav - XX) 
= (4,20m*1,2+0,50m+0,40m*1,4+3,30m+1,60m+0,40m*1,4+0,50m+3,00m*1,2)*0,50m*0,75m 
Bednění pro betonáž včetně jeho odstranění a drenážního potahu (nebo odbedňovacího nátěru) 
= 2*(4,20m*1,2+0,50m+0,40m*1,4+3,30m+1,60m+0,40m*1,4+0,50m+3,00m*1,2)*0,80m+3*0,50m*0,80m = 26,26m2</t>
  </si>
  <si>
    <t>(4,2*1,2+0,5+0,4*1,4+3,3+1,6+0,4*1,4+0,5+3*1,2)*0,5*0,75=5,873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</si>
  <si>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</si>
  <si>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107</t>
  </si>
  <si>
    <t>56330</t>
  </si>
  <si>
    <t>VOZOVKOVÉ VRSTVY ZE ŠTĚRKODRTI</t>
  </si>
  <si>
    <t>Konstrukce vozovky - Štěrkodrť ŠDa 0/32 tl. min. 200mm 
= ((10,20m+10,50m)*6,50m+3,00m*0,30m+12,60m*1,20m)*0,20m 
(Kubatura vypočtena z výkresů D.1.2.02.XX - Nový stav - XX)</t>
  </si>
  <si>
    <t>((10,2+10,5)*6,5+3*0,3+12,6*1,2)*0,2=30,114 [A]</t>
  </si>
  <si>
    <t>106</t>
  </si>
  <si>
    <t>Konstrukce vozovky - Štěrkodrť ŠDa 0/63 tl. min. 150mm 
= ((10,20m+10,50m)*6,50m+(7,40m+5,60m+6,20m+8,60m)*0,50m+12,60m*1,20m)*0,15m 
(Kubatura vypočtena z výkresů D.1.2.02.XX - Nový stav - XX)</t>
  </si>
  <si>
    <t>((10,2+10,5)*6,5+(7,4+5,6+6,2+8,6)*0,5+12,6*1,2)*0,15=24,536 [A]</t>
  </si>
  <si>
    <t>Dočasný chodník - Štěrkodrt ŠDb fr. 0/32 tl. 150mm 
= (24,00m+35,00m)*1,50m 
(Plocha vypočtena z výkresů D.1.2.02.XX - Nový stav - XX)</t>
  </si>
  <si>
    <t>(24+35)*1,5=88,500 [A]</t>
  </si>
  <si>
    <t>119</t>
  </si>
  <si>
    <t>56932</t>
  </si>
  <si>
    <t>ZPEVNĚNÍ KRAJNIC ZE ŠTĚRKODRTI TL. DO 100MM</t>
  </si>
  <si>
    <t>Nezpevněná krajnice ze štěrkodrti fr.0/32mm tl. 100mm 
= 6,00m*0,50m 
(Plocha vypočtena z výkresů D.1.2.02.XX - Nový stav - XX)</t>
  </si>
  <si>
    <t>6*0,5=3,000 [A]</t>
  </si>
  <si>
    <t>- dodání kameniva předepsané kvality a zrnitosti 
- rozprostření a zhutnění vrstvy v předepsané tloušťce 
- zřízení vrstvy bez rozlišení šířky, pokládání vrstvy po etapách</t>
  </si>
  <si>
    <t>108</t>
  </si>
  <si>
    <t>572123</t>
  </si>
  <si>
    <t>INFILTRAČNÍ POSTŘIK Z EMULZE DO 1,0KG/M2</t>
  </si>
  <si>
    <t>Konstrukce vozovky - Infiltrační postřik kationaktivní emulzí PI-E (1,00kg/m2) 
= (10,20m+10,50m)*6,50m+3,00m*0,20m+12,60m*1,20m 
(Plocha vypočtena z výkresů D.1.2.02.XX - Nový stav - XX)</t>
  </si>
  <si>
    <t>(10,2+10,5)*6,5+3*0,2+12,6*1,2=150,270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</si>
  <si>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</si>
  <si>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110</t>
  </si>
  <si>
    <t>572213</t>
  </si>
  <si>
    <t>SPOJOVACÍ POSTŘIK Z EMULZE DO 0,5KG/M2</t>
  </si>
  <si>
    <t>Konstrukce vozovky - Spojovací postřik kationaktivní emulzí PS-E (0,40kg/m2) 
= 27,00m*6,50m+3,00m*0,10m+12,60m*1,20m+40,00m*6,50m 
(Plocha vypočtena z výkresů D.1.2.02.XX - Nový stav - XX)</t>
  </si>
  <si>
    <t>27*6,5+3*0,1+12,6*1,2+40*6,5=450,920 [A]</t>
  </si>
  <si>
    <t>114</t>
  </si>
  <si>
    <t>57475</t>
  </si>
  <si>
    <t>VOZOVKOVÉ VÝZTUŽNÉ VRSTVY Z GEOMŘÍŽOVINY</t>
  </si>
  <si>
    <t>Konstrukce vozovky - Geokompozit, min. pevnost 70kN/m, umístěna nad opěry mostu 
= 2*6,70m*2,00m 
(Délka vypočtena z výkresů D.1.1.1.02.01 - Situace + vytyčení)</t>
  </si>
  <si>
    <t>2*6,7*2=26,800 [A]</t>
  </si>
  <si>
    <t>- dodání geomříže v požadované kvalitě a v množství včetně přesahů (přesahy započteny v jednotkové ceně) 
- očištění podkladu 
- pokládka geomříže dle předepsaného technologického předpisu</t>
  </si>
  <si>
    <t>103</t>
  </si>
  <si>
    <t>57476</t>
  </si>
  <si>
    <t>VOZOVKOVÉ VÝZTUŽNÉ VRSTVY Z GEOMŘÍŽOVINY S TKANINOU</t>
  </si>
  <si>
    <t>Sanace podloží vozovky silnice  - Separační / výztužná geotextílie - pevnost v tahu v příčném i podélném směru 80kN/m a odolnost proti protržení CBR-10kN. 
= (7,40m+7,30m)*(0,50m+7,50m+0,50m) 
(Plocha vypočtena z výkresu D.1.2.02.XX - Nový stav - XX)</t>
  </si>
  <si>
    <t>(7,4+7,3)*(0,5+7,5+0,5)=124,950 [A]</t>
  </si>
  <si>
    <t>112</t>
  </si>
  <si>
    <t>574A34</t>
  </si>
  <si>
    <t>ASFALTOVÝ BETON PRO OBRUSNÉ VRSTVY ACO 11+, 11S TL. 40MM</t>
  </si>
  <si>
    <t>Konstrukce vozovky - Asfaltový beton pro obrusné vrstvy ACO 11+ tl. 40mm 
= 40,00m*6,50m 
(Plocha vypočtena z výkresů D.1.2.02.XX - Nový stav - XX)</t>
  </si>
  <si>
    <t>40*6,5=260,000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</si>
  <si>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</si>
  <si>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111</t>
  </si>
  <si>
    <t>574C56</t>
  </si>
  <si>
    <t>ASFALTOVÝ BETON PRO LOŽNÍ VRSTVY ACL 16+, 16S TL. 60MM</t>
  </si>
  <si>
    <t>Konstrukce vozovky - Asfaltový beton pro ložné vrstvy ACL 16+ tl. 60mm 
= 27,00m*6,50m+3,00m*0,10m+12,60m*1,20m 
(Plocha vypočtena z výkresů D.1.2.02.XX - Nový stav - XX)</t>
  </si>
  <si>
    <t>27*6,5+3*0,1+12,6*1,2=190,920 [A]</t>
  </si>
  <si>
    <t>109</t>
  </si>
  <si>
    <t>574E88</t>
  </si>
  <si>
    <t>ASFALTOVÝ BETON PRO PODKLADNÍ VRSTVY ACP 22+, 22S TL. 90MM</t>
  </si>
  <si>
    <t>Konstrukce vozovky - Asfaltový beton pro podkladní vrstvy ACP 22+ tl. 90mm 
= (10,20m+10,50m)*6,50m+3,00m*0,20m+12,60m*1,20m 
(Plocha vypočtena z výkresů D.1.2.02.XX - Nový stav - XX)</t>
  </si>
  <si>
    <t>79</t>
  </si>
  <si>
    <t>575C43</t>
  </si>
  <si>
    <t>LITÝ ASFALT MA IV (OCHRANA MOSTNÍ IZOLACE) 11 TL. 35MM</t>
  </si>
  <si>
    <t>Izolace – Ochrana izolace mostovky litým asfaltem MA 11 IV (LAS IV) tl. 35mm 
= 6,00m*6,20m 
(Plocha vypočtena z výkresů D.1.2.02.XX - Nový stav - XX)</t>
  </si>
  <si>
    <t>6*6,2=37,200 [A]</t>
  </si>
  <si>
    <t>46</t>
  </si>
  <si>
    <t>58303</t>
  </si>
  <si>
    <t>KRYT ZE SINIČNÍCH DÍLCŮ (PANELŮ) TL 210MM</t>
  </si>
  <si>
    <t>Založení - Plocha pro nájezd vrtné soupravy z betonových silničích panelů 
= (3*2+8*2)*(3,00m*1,00m) 
(Plocha vypočtena z výkresu D.1.2.02.XX - Nový stav - XX)</t>
  </si>
  <si>
    <t>(3*2+8*2)*(3*1)=66,000 [A]</t>
  </si>
  <si>
    <t>- dodání dílců v požadované kvalitě, dodání materiálu pro předepsané  lože v tloušťce předepsané dokumentací a pro předepsanou výplň spar 
- očištění podkladu 
- uložení dílců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</si>
  <si>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Úpravy povrchů, podlahy, výplně otvorů</t>
  </si>
  <si>
    <t>96</t>
  </si>
  <si>
    <t>626211</t>
  </si>
  <si>
    <t>REPROFILACE VODOROVNÝCH PLOCH SHORA SANAČNÍ MALTOU JEDNOVRST TL 10MM</t>
  </si>
  <si>
    <t>Odvodnění - Úprava seříznutých ploch hrdlových trub sanační maltou 
= (1,00m+1,20m+1,60m)*0,10m*1,2 
(Plocha vypočtena z výkresu D.1.2.02.XX - Nový stav - XX)</t>
  </si>
  <si>
    <t>(1+1,2+1,6)*0,1*1,2=0,456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</si>
  <si>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</si>
  <si>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Přidružená stavební výroba</t>
  </si>
  <si>
    <t>66</t>
  </si>
  <si>
    <t>711111</t>
  </si>
  <si>
    <t>IZOLACE BĚŽNÝCH KONSTRUKCÍ PROTI ZEMNÍ VLHKOSTI ASFALTOVÝMI NÁTĚRY</t>
  </si>
  <si>
    <t>Izolace - Nátěry Np+2xNa na styku se zeminou 
= 4*8,30m*(0,80m+0,60m)+4*1,90m*(0,80m+0,25m) (základy) 
= 2*7,80m*1,00m+2*6,70m*0,60m (opěry) 
= 4,30m2+5,70m*0,55m+4,50m2+1,10m*(1,20m+0,30m)+3,20m2+4,50m*0,55m+1,60m2+0,80m*(1,20m+0,30m)+3,10m2+5,30m*0,55m+2,50m2+0,60m*(1,50m+0,30m)+4,80m2+4,80m*0,55m+3,70m2+1,40m*(1,50m+0,30m) (křídla) 
= 2*2,00m*0,50m+2*2,30m*0,50m (římsy) 
(Plocha vypočtena z výkresů D.1.2.02.XX - Nový stav - XX)</t>
  </si>
  <si>
    <t>4*8,3*(0,8+0,6)+4*1,9*(0,8+0,25)+2*7,8*1+2*6,7*0,6+4,3+5,7*0,55+4,5+1,1*(1,2+0,3)+3,2+4,5*0,55+1,6+0,8*(1,2+0,3)+3,1+5,3*0,55+2,5+0,6*(1,5+0,3)+4,8+4,8*0,55+3,7+1,4*(1,5+0,3)+ 2*2*0,5+2*2,3*0,5=127,715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</si>
  <si>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</si>
  <si>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64</t>
  </si>
  <si>
    <t>711112</t>
  </si>
  <si>
    <t>IZOLACE BĚŽNÝCH KONSTRUKCÍ PROTI ZEMNÍ VLHKOSTI ASFALTOVÝMI PÁSY</t>
  </si>
  <si>
    <t>Izolace - Natavené asfaltové izolační pásy na penetračně adhezní nátěr 
= (4,70m+2,80m)*(1,70m+0,50m)+(3,70m+3,70m)*(2,30m+0,50m) (křídla) 
= 2*(0,50m+6,70m+0,50m)*(3,00m+0,30m) (opěry) 
(Plocha vypočtena z výkresů D.1.2.02.XX - Nový stav - XX)</t>
  </si>
  <si>
    <t>(4,7+2,8)*(1,7+0,5)+(3,7+3,7)*(2,3+0,5)+2*(0,5+6,7+0,5)*(3+0,3)=88,040 [A]</t>
  </si>
  <si>
    <t>62</t>
  </si>
  <si>
    <t>711442</t>
  </si>
  <si>
    <t>IZOLACE MOSTOVEK CELOPLOŠNÁ ASFALTOVÝMI PÁSY S PEČETÍCÍ VRSTVOU</t>
  </si>
  <si>
    <t>Izolace - Natavované asfaltové izolační pásy na pečetící vrstvu 
= 6,00m*12,30m 
(Plocha vypočtena z výkresů D.1.2.02.XX - Nový stav - XX)</t>
  </si>
  <si>
    <t>6*12,3=73,800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</si>
  <si>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</si>
  <si>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63</t>
  </si>
  <si>
    <t>711502</t>
  </si>
  <si>
    <t>OCHRANA IZOLACE NA POVRCHU ASFALTOVÝMI PÁSY</t>
  </si>
  <si>
    <t>Izolace - Natavené asfaltové izolační pásy s kovovou vložkou – ochrana izolace pod římsami na mostovce a na křídlech 
= (4,70m+2,80m)*(1,70m+0,50m)+(3,70m+3,70m)*(2,30m+0,50m) (křídla) 
= 6,00m*(2,00m+2,30m) (mostovka) 
(Plocha vypočtena z výkresů D.1.2.02.XX - Nový stav - XX)</t>
  </si>
  <si>
    <t>(4,7+2,8)*(1,7+0,5)+(3,7+3,7)*(2,3+0,5)+6*(2+2,3)=63,020 [A]</t>
  </si>
  <si>
    <t>položka zahrnuje: 
- dodání  předepsaného ochranného materiálu 
- zřízení ochrany izolace</t>
  </si>
  <si>
    <t>65</t>
  </si>
  <si>
    <t>711509</t>
  </si>
  <si>
    <t>OCHRANA IZOLACE NA POVRCHU TEXTILIÍ</t>
  </si>
  <si>
    <t>Izolace - Ochranná geotextílie 900g/m2 
= 2*(0,50m+6,70m+0,50m)*(0,30m+2,50m) 
(Plocha vypočtena z výkresů D.1.2.02.XX - Nový stav - XX)</t>
  </si>
  <si>
    <t>2*(0,5+6,7+0,5)*(0,3+2,5)=43,120 [A]</t>
  </si>
  <si>
    <t>75IJ12-R</t>
  </si>
  <si>
    <t>MĚŘENÍ JEDNOSMĚRNÉ NA SDĚLOVACÍM KABELU</t>
  </si>
  <si>
    <t>KPL</t>
  </si>
  <si>
    <t>Sdělovacího vedení - Proměření optického a metalického kabelu před a po stavbě 
= 1kpl 
(Počet vypočten z výkresů D.1.2.02.XX - Nový stav - XX)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</si>
  <si>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kusů, jeden kus odpovídá měřenému páru v kabelu.</t>
  </si>
  <si>
    <t>76292</t>
  </si>
  <si>
    <t>DŘEVĚNÉ ZÁBRADLÍ Z ŘEZIVA</t>
  </si>
  <si>
    <t>Dočasná lávka - Zábradlí ze dřeva, včetně nákupu veškerého materiálu a montáže 
= 2*8,00m*1,10m 
(Plocha vypočtena z výkresů D.1.2.02.XX - Nový stav - XX)</t>
  </si>
  <si>
    <t>2*8*1,1=17,600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</si>
  <si>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</si>
  <si>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71</t>
  </si>
  <si>
    <t>78381</t>
  </si>
  <si>
    <t>NÁTĚRY BETON KONSTR TYP S1 (OS-A)</t>
  </si>
  <si>
    <t>Římsy - Nátěr říms čirým hydrofobním nátěrem, 2 vrstvy 
= 13,50m*(0,15m+2,00m+0,50m+0,25m)+13,50m*(0,15m+2,30m+0,50m+0,25m) 
(Plocha vypočtena z výkresů D.1.2.02.XX - Nový stav - XX)</t>
  </si>
  <si>
    <t>13,5*(0,15+2+0,5+0,25)+13,5*(0,15+2,3+0,5+0,25)=82,350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</si>
  <si>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</si>
  <si>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92</t>
  </si>
  <si>
    <t>81445</t>
  </si>
  <si>
    <t>POTRUBÍ Z TRUB BETONOVÝCH DN DO 300MM</t>
  </si>
  <si>
    <t>Odvodnění - Úprava vyústění děšťové kanalizace z betonových trub DN=300mm, uložení do betonového lože a na betonové podkladky 
= 6,10m 
(Délka vypočtena z výkresů D.1.2.02.XX - Nový stav - XX)</t>
  </si>
  <si>
    <t>6,1=6,100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</si>
  <si>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</si>
  <si>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93</t>
  </si>
  <si>
    <t>81446</t>
  </si>
  <si>
    <t>POTRUBÍ Z TRUB BETONOVÝCH DN DO 400MM</t>
  </si>
  <si>
    <t>Odvodnění - Úprava vyústění děšťové kanalizace z betonových trub DN=400mm, uložení do betonového lože a na betonové podkladky 
= 2,60m 
(Délka vypočtena z výkresů D.1.2.02.XX - Nový stav - XX)</t>
  </si>
  <si>
    <t>2,6=2,600 [A]</t>
  </si>
  <si>
    <t>94</t>
  </si>
  <si>
    <t>81457</t>
  </si>
  <si>
    <t>POTRUBÍ Z TRUB BETONOVÝCH DN DO 500MM</t>
  </si>
  <si>
    <t>Odvodnění - Úprava vyústění děšťové kanalizace z betonových trub DN=500mm, uložení do betonového lože a na betonové podkladky 
= 6,30m 
(Délka vypočtena z výkresů D.1.2.02.XX - Nový stav - XX)</t>
  </si>
  <si>
    <t>6,3=6,300 [A]</t>
  </si>
  <si>
    <t>86745</t>
  </si>
  <si>
    <t>CHRÁNIČKY Z TRUB OCELOVÝCH PODÉLNĚ PŮLENÝCH DN DO 300MM</t>
  </si>
  <si>
    <t>Sdělovacího vedení - Půlená ocelová chránička DN=300mm, včetně umístění sdělovacího vedení 
= 7,00m 
(Délka vypočtena z výkresů D.1.2.02.XX - Nový stav - XX)</t>
  </si>
  <si>
    <t>7=7,000 [A]</t>
  </si>
  <si>
    <t>položky pro zhotovení potrubí platí bez ohledu na sklon. 
zahrnuje: 
- výrobní dokumentaci (včetně technologického předpisu) 
- dodání veškerého trubního a pomocného materiálu  (trouby včetně podélného rozpůlení,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 
- opláštění dle dokumentace a nutné opravy opláštění při jeho poškození</t>
  </si>
  <si>
    <t>90</t>
  </si>
  <si>
    <t>87433</t>
  </si>
  <si>
    <t>POTRUBÍ Z TRUB PLASTOVÝCH ODPADNÍCH DN DO 150MM</t>
  </si>
  <si>
    <t>Odvodnění - Přípojky uličních vpustí, plastové trouby DN=150mm vhodné do dynamicky zatížených konstrukcí, které budou uloženy na pískový podsyp tl.100mm 
= 3,80m+5,30m+2,50m+4,00m 
(Délka vypočtena z výkresů D.1.2.02.XX - Nový stav - XX)</t>
  </si>
  <si>
    <t>3,8+5,3+2,5+4=15,600 [A]</t>
  </si>
  <si>
    <t>76</t>
  </si>
  <si>
    <t>875332</t>
  </si>
  <si>
    <t>POTRUBÍ DREN Z TRUB PLAST DN DO 150MM DĚROVANÝCH</t>
  </si>
  <si>
    <t>Přechodová oblast mostu - Drenážní PE trouba DN=150mm perforovaná v horní polovině, vhodná do dynamicky namáhaných oblastí, včetně tvarovek pro napojení do vyústek 
= 2*6,60m 
(Délka vypočtena z výkresů D.1.2.02.XX - Nový stav - XX)</t>
  </si>
  <si>
    <t>2*6,6=13,200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</si>
  <si>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</si>
  <si>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72</t>
  </si>
  <si>
    <t>87627</t>
  </si>
  <si>
    <t>CHRÁNIČKY Z TRUB PLASTOVÝCH DN DO 100MM</t>
  </si>
  <si>
    <t>Římsy - Kabelové plastové chráníčky 110/94, včetně zavíčkování konců 
= 4*13,50m 
(Délka vypočtena z výkresů D.1.2.02.XX - Nový stav - XX)</t>
  </si>
  <si>
    <t>4*13,5=54,000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</si>
  <si>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</si>
  <si>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88</t>
  </si>
  <si>
    <t>89712</t>
  </si>
  <si>
    <t>VPUSŤ KANALIZAČNÍ ULIČNÍ KOMPLETNÍ Z BETONOVÝCH DÍLCŮ</t>
  </si>
  <si>
    <t>Odvodnění - Uliční vpusti z betonových dílců (litinový poklop, vyrovnávací prstence, kalový koš, skruže a dno s kalovým protorem), včetně úpravy základové spáry a podkladního betonu C12/15 tl. 150mm 
= 4ks 
(Počet vypočten z výkresu D.1.2.02.XX - Nový stav - XX)</t>
  </si>
  <si>
    <t>4=4,000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</si>
  <si>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</si>
  <si>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89914</t>
  </si>
  <si>
    <t>ŠACHTOVÉ BETONOVÉ SKRUŽE SAMOSTATNÉ</t>
  </si>
  <si>
    <t>Příprava území - Dodávka a osazení betonových skruží DN=600mm délky 1,00m pro čerpání vody (položka obsahuje nákup skruží a dopravu na místo stavby a montáž) 
= 4ks 
(Počet vypočten z výkresů D.1.2.02.XX - Nový stav - XX)</t>
  </si>
  <si>
    <t>- Položka zahrnuje veškerý materiál, výrobky a polotovary, včetně mimostaveništní a vnitrostaveništní dopravy (rovněž přesuny), včetně naložení a složení,případně s uložením.</t>
  </si>
  <si>
    <t>117</t>
  </si>
  <si>
    <t>89921</t>
  </si>
  <si>
    <t>VÝŠKOVÁ ÚPRAVA POKLOPŮ</t>
  </si>
  <si>
    <t>Konstrukce vozovky - Výšková úprava poklopů šachet 
= 1ks 
(Počet vypočten z výkresů D.1.2.02.XX - Nový stav - XX)</t>
  </si>
  <si>
    <t>118</t>
  </si>
  <si>
    <t>89923</t>
  </si>
  <si>
    <t>VÝŠKOVÁ ÚPRAVA KRYCÍCH HRNCŮ</t>
  </si>
  <si>
    <t>Konstrukce vozovky - Výškové úprava hrnců, inženýrských sítí 
= 1ks 
(Počet vypočten z výkresů D.1.2.02.XX - Nový stav - XX)</t>
  </si>
  <si>
    <t>82</t>
  </si>
  <si>
    <t>9112B1</t>
  </si>
  <si>
    <t>ZÁBRADLÍ MOSTNÍ SE SVISLOU VÝPLNÍ - DODÁVKA A MONTÁŽ</t>
  </si>
  <si>
    <t>Ocelové zábradlí se svislou výplní opatřeno PKO, barva RAL, kotevní šrouby + drobný spojovací materiál z nerezové oceli třídy A4, kotveno do předvrtaných otvorů na chem. kotvu. Kotevní desky podlity plastmaltou na bázi epoxidů 
= 2*13,10m 
Systém protikorozní ochrany ocelového zábradlí 
- Příprava povrchů – moření v kyselině Be 
- Podklad – ocel žárově zinkovaná ponorem tl. 85 µm 
- Příprava povrchu – jemné otryskání povrchu pro zdrsnění a odmaštění 
- 1x Základní nátěr epoxidový se zinkovým prachem a se zaručenou přilnavostí na kovové povlaky s nominální tloušťkou jedné vrstvy 80 µm 
- 2x Vrchní nátěr epoxidový s nominální tloušťkou jedné vrstvy 80 µm. Odstín barvy RAL dle požadavku investora. 
- Nátěrový systém má celkovou nominální tloušťku 240 µm 
= 26,20m*(0,22m+2ks*0,16m)+16ks*(0,22m*1,00m+2*0,22m*0,22m+4*0,02m*0,22m)+168ks*0,10m*0,70m = 28,29m2 
Hmotnost ocelového zábradlí 
= 26,20m*(6,51kg/m+2ks*4,54kg/m)+16ks*(6,51kg/m*1,00m+4,15kg/ks)+168ks*1,38kg/m*0,70m = 741,31kg › 28,73kg/m' 
Jádrové vrty průměru 22mm a délky 175mm 
= 16*4ks = 64ks 
Chemické kotvy 
= 16*4*(pí*0,011m*0,011m*0,175m-pí*0,0052m*0,0052m*0,165m) = 0,003m3 
Nerez. kotevní šrouby průměru 12mm a délky 220mm + drobný spoj. materiál 
= 16*4ks = 64ks 
Epoxidová plastmalta 
= 16*0,02m*0,25m*0,25m = 0,020m3 
(Délka vypočtena z výkresů D.1.2.02.XX - Nový stav - XX)</t>
  </si>
  <si>
    <t>2*13,1=26,200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</si>
  <si>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</si>
  <si>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101</t>
  </si>
  <si>
    <t>91345</t>
  </si>
  <si>
    <t>NIVELAČNÍ ZNAČKY KOVOVÉ</t>
  </si>
  <si>
    <t>Geodetické značky na římsách a opěrách - hřeby z nerezové oceli tř. A4, včetně kotvení 
= 4ks+4ks 
(Počet vypočten z výkresů D.1.2.02.XX - Nový stav - XX)</t>
  </si>
  <si>
    <t>4+4=8,000 [A]</t>
  </si>
  <si>
    <t>položka zahrnuje: 
- dodání a osazení nivelační značky včetně nutných zemních prací 
- vnitrostaveništní a mimostaveništní dopravu</t>
  </si>
  <si>
    <t>914113</t>
  </si>
  <si>
    <t>DOPRAVNÍ ZNAČKY ZÁKLADNÍ VELIKOSTI OCELOVÉ NEREFLEXNÍ - DEMONTÁŽ</t>
  </si>
  <si>
    <t>Bourací práce - Odstranění stávajícího dopravního značení, včetně odvozu na skládku investora (KSUS Dolínek) do vzdálenosti 14ti km 
B 13 - „Zákaz vjezdu vozidel, jejichž okamžitá hmotnost přesahuje vyznačenou mez“ - 2ks 
E 13 - „Text“ - 2ks 
=2ks+2ks 
(Počet vypočten z výkresu D.1.2.02.06 - Nový stav - Situace dopravního značení)</t>
  </si>
  <si>
    <t>2+2=4,000 [A]</t>
  </si>
  <si>
    <t>Položka zahrnuje odstranění, demontáž a odklizení materiálu s odvozem na předepsané místo</t>
  </si>
  <si>
    <t>Bourací práce - Odstranění stávajícího dopravního značení, včetně uložení v obvodu stavby pro opětovné osazení 
„Ev.č.mostu“ - 2ks 
IP 6 - „Přechod pro chodce“ - 2ks 
= 2ks+2ks 
(Počet vypočten z výkresu D.1.2.02.06 - Nový stav - Situace dopravního značení)</t>
  </si>
  <si>
    <t>123</t>
  </si>
  <si>
    <t>914122</t>
  </si>
  <si>
    <t>DOPRAVNÍ ZNAČKY ZÁKLADNÍ VELIKOSTI OCELOVÉ FÓLIE TŘ 1 - MONTÁŽ S PŘEMÍSTĚNÍM</t>
  </si>
  <si>
    <t>Dopravní značení a zařízení - Přesun a montáž stávajících dopravního značení včetně nerezového spojovacího materiálu třídy A4 
„Ev.č.mostu“ - 2ks 
IP 6 - „Přechod pro chodce“ - 2ks 
=2ks+2ks 
(Počet vypočten z výkresu D.1.2.02.06 - Nový stav - Situace dopravního značení)</t>
  </si>
  <si>
    <t>položka zahrnuje: 
- dopravu demontované značky z dočasné skládky 
- osazení a montáž značky na místě určeném projektem 
- nutnou opravu poškozených částí 
nezahrnuje dodávku značky</t>
  </si>
  <si>
    <t>124</t>
  </si>
  <si>
    <t>914921</t>
  </si>
  <si>
    <t>SLOUPKY A STOJKY DOPRAVNÍCH ZNAČEK Z OCEL TRUBEK DO PATKY - DODÁVKA A MONTÁŽ</t>
  </si>
  <si>
    <t>Dopravní značení a zařízení - Nové sloupky stávajících dopravního značení a zařízení, včetně PKO, nerezového spojovacího materiálu třídy A4 
=2ks 
(Počet vypočten z výkresu D.1.2.02.06 - Nový stav - Situace dopravního značení)</t>
  </si>
  <si>
    <t>2=2,000 [A]</t>
  </si>
  <si>
    <t>položka zahrnuje: 
- sloupky a upevňovací zařízení včetně jejich osazení (betonová patka, zemní práce)</t>
  </si>
  <si>
    <t>914923</t>
  </si>
  <si>
    <t>SLOUPKY A STOJKY DZ Z OCEL TRUBEK DO PATKY DEMONTÁŽ</t>
  </si>
  <si>
    <t>Bourací práce - Odstranění sloupků stávajícího dopravního značení, včetně očištění a odvozu na skládku investora (KSUS Dolínek) do vzdálenosti 14ti km 
= 4ks 
(Počet vypočten z výkresu D.1.2.02.06 - Nový stav - Situace dopravního značení)</t>
  </si>
  <si>
    <t>125</t>
  </si>
  <si>
    <t>915111</t>
  </si>
  <si>
    <t>VODOROVNÉ DOPRAVNÍ ZNAČENÍ BARVOU HLADKÉ - DODÁVKA A POKLÁDKA</t>
  </si>
  <si>
    <t>Dopravní značení a zařízení - Vodorovné dopravní značení - značení bílou barvou 
V2b 0,125 = 40,00m*0,125m 
V4 0,250 = 2*40,00m*0,250m 
V7 = 6*3,00m*0,50m 
(Plocha vypočtena z výkresu D.1.2.02.06 - Nový stav - Situace dopravního značení)</t>
  </si>
  <si>
    <t>40*0,125+2*40*0,25+6*3*0,5=34,000 [A]</t>
  </si>
  <si>
    <t>položka zahrnuje: 
- dodání a pokládku nátěrového materiálu (měří se pouze natíraná plocha) 
- předznačení a reflexní úpravu</t>
  </si>
  <si>
    <t>126</t>
  </si>
  <si>
    <t>915221</t>
  </si>
  <si>
    <t>VODOR DOPRAV ZNAČ PLASTEM STRUKTURÁLNÍ NEHLUČNÉ - DOD A POKLÁDKA</t>
  </si>
  <si>
    <t>Dopravní značení a zařízení - Vodorovné dopravní značení - značení strukturovaným plastem 
V2b 0,125 = 40,00m*0,125m 
V4 0,250 = 2*40,00m*0,250m 
V7 = 6*3,00m*0,50m 
(Plocha vypočtena z výkresu D.1.2.02.06 - Nový stav - Situace dopravního značení)</t>
  </si>
  <si>
    <t>83</t>
  </si>
  <si>
    <t>Obrubníky - Betonové silniční obrubníky 150x250x1000mm, osazení do betonového lože s bočními opěrami z  betonu C25/30-XF3, včetně řezání obrub a případných úprav styčných spár MC 
= 2,00m+1,50m 
(Délka vypočtena z výkresu D.1.2.02.XX - Nový stav - XX)</t>
  </si>
  <si>
    <t>2+1,5=3,500 [A]</t>
  </si>
  <si>
    <t>919111</t>
  </si>
  <si>
    <t>ŘEZÁNÍ ASFALTOVÉHO KRYTU VOZOVEK TL DO 50MM</t>
  </si>
  <si>
    <t>Bourací práce -  Řezání vozovky kotoučovou pilou do hloubky 50mm 
= 6,50m+6,60m 
(Délka vypočtena z výkresu D.1.2.02.XX - Nový stav - XX)</t>
  </si>
  <si>
    <t>6,5+6,6=13,100 [A]</t>
  </si>
  <si>
    <t>položka zahrnuje řezání vozovkové vrstvy v předepsané tloušťce, včetně spotřeby vody</t>
  </si>
  <si>
    <t>95</t>
  </si>
  <si>
    <t>919142</t>
  </si>
  <si>
    <t>ŘEZÁNÍ ŽELEZOBETONOVÝCH KONSTRUKCÍ TL DO 100MM</t>
  </si>
  <si>
    <t>Odvodnění - Seříznutí železobetonových prefabrikovaných hrdlových trub 
= (1,00m+1,20m+1,60m)*1,2 
(Délka vypočtena z výkresu D.1.2.02.XX - Nový stav - XX)</t>
  </si>
  <si>
    <t>(1+1,2+1,6)*1,2=4,560 [A]</t>
  </si>
  <si>
    <t>položka zahrnuje řezání železobetonových konstrukcí v předepsané tloušťce, včetně spotřeby vody</t>
  </si>
  <si>
    <t>116</t>
  </si>
  <si>
    <t>931326</t>
  </si>
  <si>
    <t>TĚSNĚNÍ DILATAČ SPAR ASF ZÁLIVKOU MODIFIK PRŮŘ DO 800MM2</t>
  </si>
  <si>
    <t>Konstrukce vozovky - Úprava spár na obrusné vrstvě, u spár budou předehřáty okolní plochy, provede se zalití modifikovanou asfaltovou zálivkou 40x20mm (dle ČSN EN 14188-1) s přelivem 60mm, provede se povápnění 
= 6,50m+6,60m+2*13,50m+2*6,70m 
(Délka vypočtena z výkresů D.1.2.02.XX - Nový stav - XX)</t>
  </si>
  <si>
    <t>položka zahrnuje dodávku a osazení předepsaného materiálu, očištění ploch spáry před úpravou, očištění okolí spáry po úpravě 
nezahrnuje těsnící profil</t>
  </si>
  <si>
    <t>59</t>
  </si>
  <si>
    <t>936501</t>
  </si>
  <si>
    <t>DROBNÉ DOPLŇK KONSTR KOVOVÉ NEREZ</t>
  </si>
  <si>
    <t>Opěry a křídla - Nerezové vyústky DN=170mm s přivařenou přírubou osazené přímo do bednění, tř. oceli A4 
= 2*0,70m*15kg/m+2*0,30m*0,30m*8,00kg/m2 
(Hmotnost vypočtena z výkresu D.1.2.02.XX - Nový stav - XX)</t>
  </si>
  <si>
    <t>2*0,7*15+2*0,3*0,3*8=22,440 [A]</t>
  </si>
  <si>
    <t>položka zahrnuje: 
- dílenská dokumentace, včetně technologického předpisu spojování 
- dodání  materiálu  v požadované kvalitě a výroba konstrukce i dílenská (včetně  pomůcek,  přípravků a prostředků pro výrobu) bez ohledu na náročnost a její hmotnost, dílenská montáž 
- dodání spojovacího materiálu 
- zřízení  montážních  a  dilatačních  spojů,  spar, včetně potřebných úprav, vložek, opracování, očištění a ošetření 
- podpěr. konstr. a lešení všech druhů pro montáž konstrukcí i doplňkových, včetně požadovaných otvorů, ochranných a bezpečnostních opatření a základů pro tyto konstrukce a lešení 
- jakákoliv doprava a manipulace dílců  a  montážních  sestav,  včetně  dopravy konstrukce z výrobny na stavbu 
- montáž konstrukce na staveništi, včetně montážních prostředků a pomůcek a zednických výpomocí 
- výplň, těsnění a tmelení spar a spojů 
- čištění konstrukce a odstranění všech vrubů (vrypy, otlačeniny a pod.) 
- všechny druhy ocelového kotvení 
- dílenskou přejímku a montážní prohlídku, včetně požadovaných dokladů 
- zřízení kotevních otvorů nebo jam, nejsou-li částí jiné konstrukce, jejich úpravy, očištění a ošetření 
- osazení kotvení nebo přímo částí konstrukce do podpůrné konstrukce nebo do zeminy 
- výplň kotevních otvorů  (příp.  podlití  patních  desek)  maltou,  betonem  nebo  jinou speciální hmotou, vyplnění jam zeminou 
- předepsanou protikorozní ochranu a nátěry konstrukcí 
- osazení měřících zařízení a úpravy pro ně 
- ochranná opatření před účinky bludných proudů</t>
  </si>
  <si>
    <t>81</t>
  </si>
  <si>
    <t>936541</t>
  </si>
  <si>
    <t>MOSTNÍ ODVODŇOVACÍ TRUBKA (POVRCHŮ IZOLACE) Z NEREZ OCELI</t>
  </si>
  <si>
    <t>Izolace – Odvodňovače izolace, nerezové, tř. oceli A4, délka trubky 450mm, DN=50mm s kruhovou přírubou 
= 2ks 
(Počet vypočten z výkresů D.1.2.02.XX - Nový stav - XX)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</si>
  <si>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</si>
  <si>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113</t>
  </si>
  <si>
    <t>93811</t>
  </si>
  <si>
    <t>OČIŠTĚNÍ ASFALTOVÝCH VOZOVEK UMYTÍM VODOU</t>
  </si>
  <si>
    <t>Konstrukce vozovky - Očištění povrchu komunikace, včetně odvozu na skládku do vzdálenosti 12ti km a poplatku za uložení 
= 40,00m*6,50m 
(Plocha vypočtena z výkresů D.1.2.02.XX - Nový stav - XX)</t>
  </si>
  <si>
    <t>položka zahrnuje očištění předepsaným způsobem včetně odklizení vzniklého odpadu</t>
  </si>
  <si>
    <t>44</t>
  </si>
  <si>
    <t>96617</t>
  </si>
  <si>
    <t>BOURÁNÍ KONSTRUKCÍ ZE DŘEVA</t>
  </si>
  <si>
    <t>Pažící záporová stěna - Odstranění dřevěných pažin z fošen tl. min. 5cm, odvoz a likvidace v režii zhotovitele 
= 3*2,00m*3,50m*0,10m 
(Kubatura vypočtena z výkresu D.1.2.02.XX - Nový stav - XX)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</si>
  <si>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</si>
  <si>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120</t>
  </si>
  <si>
    <t>Dočasná lávka - Odstranění konstrukce lávky ze dřeva, odvoz a likvidace v režii zhotovitele 
= 1,50m*8,00m*0,10m+2*0,20m*8,00m*0,40m+2*8,00m*1,10m*0,01m 
(Kubatura vypočtena z výkresů D.1.2.02.XX - Nový stav - XX)</t>
  </si>
  <si>
    <t>1,5*8*0,1+2*0,2*8*0,4+2*8*1,1*0,01=2,656 [A]</t>
  </si>
  <si>
    <t>45</t>
  </si>
  <si>
    <t>966182</t>
  </si>
  <si>
    <t>DEMONTÁŽ KONSTRUKCÍ KOVOVÝCH S ODVOZEM DO 2KM</t>
  </si>
  <si>
    <t>Pažící záporová stěna - Odstranění ocelových válcovaných nosníků HEB 160 odpálením, včetně odvozu na skládku do vzdálenosti 2 km a likvidace v režii zhotovitele 
= 3*3*1,00m*0,050t/m 
(Hmotnost vypočtena z výkresu D.1.2.02.XX - Nový stav - XX)</t>
  </si>
  <si>
    <t>3*3*1*0,05=0,450 [A]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</si>
  <si>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</si>
  <si>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96687</t>
  </si>
  <si>
    <t>VYBOURÁNÍ ULIČNÍCH VPUSTÍ KOMPLETNÍCH</t>
  </si>
  <si>
    <t>Bourací práce - Vybourání uliční vpusti, včetně odvozu na skládku do vzdálenosti 12ti km a poplatku za uložení 
=1ks 
(Počet vypočten z výkresu D.1.2.02.01 - Stávající stav - přehledné výkresy)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</si>
  <si>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</si>
  <si>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100</t>
  </si>
  <si>
    <t>96711</t>
  </si>
  <si>
    <t>VYBOURÁNÍ ČÁSTÍ KONSTRUKCÍ Z BETON DÍLCŮ</t>
  </si>
  <si>
    <t>Úprava území - Odstranění betonových skruží DN=600mm, odvoz a likvidace v režii zhotovitele 
= 4ks*2*3,14*0,30*0,10*1,00 
(Kubatura vypočtena z výkresů D.1.2.02.XX - Nový stav - XX)</t>
  </si>
  <si>
    <t>4*2*3,14*0,3*0,1*1=0,754 [A]</t>
  </si>
  <si>
    <t>967126</t>
  </si>
  <si>
    <t>VYBOURÁNÍ ČÁSTÍ KONSTR KAMENNÝCH NA SUCHO S ODVOZEM DO 12KM</t>
  </si>
  <si>
    <t>Bourací práce - Vybourání konstrukcí z kamenne na sucho, včetně odvozu na skládku do vzdálenosti 12ti km 
= 9,50m*3,80m*0,30m 
= 10,83m3*2,20t/m3=23,83t 
(Kubatura vypočtena z výkresu D.1.2.02.01 - Stávající stav - přehledné výkresy)</t>
  </si>
  <si>
    <t>9,5*3,8*0,3=10,830 [A]</t>
  </si>
  <si>
    <t>967136</t>
  </si>
  <si>
    <t>VYBOURÁNÍ ČÁSTÍ KONSTRUKCÍ KAMENNÝCH NA MC S ODVOZEM DO 12KM</t>
  </si>
  <si>
    <t>Bourací práce - Vybourání konstrukcí z kamenného zdiva, včetně odvozu na skládku do vzdálenosti 12ti km 
= 9,50m*4,40m*0,50m (nosná konstrukce) 
= 2*9,50m*1,50m*2,00m (opěry) 
= (1,70m+1,20m+1,50m+1,50m)*0,80m*5,00m (křídla) 
= 2*6,70m*0,70m*2,30m (čelní zídky) 
= (8,60m2*1,4+34,20m2+6,50m2*1,4m)*0,40m (kamenná dlažba) 
= 145,21m3*2,60t/m3=377,55t 
(Kubatura vypočtena z výkresu D.1.2.02.01 - Stávající stav - přehledné výkresy)</t>
  </si>
  <si>
    <t>9,5*4,4*0,5+2*9,5*1,5*2+(1,7+1,2+1,5+1,5)*0,8*5+2*6,7*0,7*2,3+(8,6*1,4+34,2+6,5*1,4)*0,4=145,210 [A]</t>
  </si>
  <si>
    <t>Bourací práce - Vybourání betonových konstrukcí, včetně odvozu na skládku do vzdálenosti 12ti km 
= (9,50m*(0,30m+0,90m+4,20m+0,90m+0,30m)+9,70m*(0,80m+0,70m)+3,30m*(1,50m+4,10m)/2+3,70m*2,30m+2,70m*(4,10m+2,90m)/2+9,70m*(0,90m+0,70m)+2,90m*(1,10m+4,20m)/2+3,70m*2,30m+3,10m*(4,20m+1,20m))*0,05m (torkret) 
= 1,00m*0,50m*1,30m (výústní objekt) 
= 8,30m3*2,30t/m3=19,08t 
(Kubatura vypočtena z výkresu D.1.2.02.01 - Stávající stav - přehledné výkresy)</t>
  </si>
  <si>
    <t>(9,5*(0,3+0,9+4,2+0,9+0,3)+9,7*(0,8+0,7)+3,3*(1,5+4,1)/2+3,7*2,3+2,7*(4,1+2,9)/2+9,7*(0,9+0,7)+2,9*(1,1+4,2)/2+3,7*2,3+3,1*(4,2+1,2))*0,05+1*0,5*1,3=8,295 [A]</t>
  </si>
  <si>
    <t>Bourací práce - Odstranění ocelového madla, včetně odvozu na skládku do vzdálenosti 2 km a likvidace v režii zhotovitele 
= 9,70m*0,005t/m 
(Hmotnost vypočtena z výkresu D.1.2.02.01 - Stávající stav - přehledné výkresy)</t>
  </si>
  <si>
    <t>9,7*0,005=0,049 [A]</t>
  </si>
  <si>
    <t>52</t>
  </si>
  <si>
    <t>Založení - Odstranění odřezaných trubek z mikropilot, včetně odvozu na skládku dodavatele do 2 km a likvidace v režii zhotovitele 
= 2*15ks*1,20*0,023t/m´ 
(Délka vypočtena z výkresu D.1.2.02.XX - Nový stav - XX)</t>
  </si>
  <si>
    <t>2*15*1,2*0,023=0,828 [A]</t>
  </si>
  <si>
    <t>969245</t>
  </si>
  <si>
    <t>VYBOURÁNÍ POTRUBÍ DN DO 300MM KANALIZAČ</t>
  </si>
  <si>
    <t>Bourací práce - Bourání dotčené části dešťové kanalizace z betonových trub DN=300mm, včetně odvozu na skládku do vzdálenosti 12ti km 
= 3,00m 
= 3,00m*0,20t/m = 0,60t 
(Délka vypočtena z výkresů D.1.2.02.XX - Nový stav - XX)</t>
  </si>
  <si>
    <t>3=3,000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</si>
  <si>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</si>
  <si>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969246</t>
  </si>
  <si>
    <t>VYBOURÁNÍ POTRUBÍ DN DO 400MM KANALIZAČ</t>
  </si>
  <si>
    <t>Bourací práce - Bourání dotčené části dešťové kanalizace z betonových trub DN=400mm, včetně odvozu na skládku do vzdálenosti 12ti km 
= 1,00m 
= 1,00m*0,30t/m = 0,30t 
(Délka vypočtena z výkresů D.1.2.02.XX - Nový stav - XX)</t>
  </si>
  <si>
    <t>969257</t>
  </si>
  <si>
    <t>VYBOURÁNÍ POTRUBÍ DN DO 500MM KANALIZAČ</t>
  </si>
  <si>
    <t>Bourací práce - Bourání dotčené části dešťové kanalizace z betonových trub DN=500mm, včetně odvozu na skládku do vzdálenosti 12ti km 
= 7,50m 
= 7,50m*0,40t/m = 3,00t 
(Délka vypočtena z výkresů D.1.2.02.XX - Nový stav - XX)</t>
  </si>
  <si>
    <t>7,5=7,500 [A]</t>
  </si>
  <si>
    <t>99</t>
  </si>
  <si>
    <t>96926</t>
  </si>
  <si>
    <t>VYBOURÁNÍ POTRUBÍ DN DO 800MM KANALIZAČ</t>
  </si>
  <si>
    <t>Úprava území - Odstranění plastových trub DN=800mm, dl. 28,00m, odvoz a likvidace v režii zhotovitele 
= 2*30,00m 
(Viz. položka 11526)</t>
  </si>
  <si>
    <t>SO 301</t>
  </si>
  <si>
    <t>PŘELOŽKA VODOVODU</t>
  </si>
  <si>
    <t>-</t>
  </si>
  <si>
    <t>Ostatní materiál</t>
  </si>
  <si>
    <t>273443896</t>
  </si>
  <si>
    <t>Manžeta na chráničky EPDM 280 x 410 mm</t>
  </si>
  <si>
    <t>2 
Cenová soustava: RTS I / 2023</t>
  </si>
  <si>
    <t>K uzavření konců chráničky slouží manžety na chráničky. Manžety brání vnikání spodní vody a různých živočichů nebo nečistot do chráničky. Nasazují se na trubku v průběhu montáže a upevňují se utažením nerezových pásků, které jsou k manžetě přiloženy při dodání.  Manžeta je vyrobena ze syntetického kaučuku EPDM, který je odolný proti vlhkosti a jehož trvanlivost je pro dané účely vyhovující. Manžety jsou odlévány do forem a jsou tudíž celistvé bez jakýchkoliv spojů, což zvyšuje těsnost po správně provedené montáži.</t>
  </si>
  <si>
    <t>28314148</t>
  </si>
  <si>
    <t>Fólie výstražná pro vodu š. 300 mm bílá/modrá</t>
  </si>
  <si>
    <t>64 
Cenová soustava: RTS I / 2023</t>
  </si>
  <si>
    <t>balení: cívka 250 m  VF-300</t>
  </si>
  <si>
    <t>283hob2VD</t>
  </si>
  <si>
    <t>Trouba sklolaminátová DN400</t>
  </si>
  <si>
    <t>14 
Cenová soustava: Vlastní</t>
  </si>
  <si>
    <t>28653513vd</t>
  </si>
  <si>
    <t>Objímka distanční kluzná typ M/N  203-227mm</t>
  </si>
  <si>
    <t>29 
Cenová soustava: RTS II / 2021</t>
  </si>
  <si>
    <t>Výška distanční objímky: 75 mm.</t>
  </si>
  <si>
    <t>42200750</t>
  </si>
  <si>
    <t>Poklop uliční šoupátkový  - voda</t>
  </si>
  <si>
    <t>5 
Cenová soustava: RTS I / 2023</t>
  </si>
  <si>
    <t>materiál: šedá litina GG 200 bitumenovaná</t>
  </si>
  <si>
    <t>42200760</t>
  </si>
  <si>
    <t>Poklop k podz. hydrantu 1950 - voda</t>
  </si>
  <si>
    <t>3 
Cenová soustava: RTS I / 2023</t>
  </si>
  <si>
    <t>Vodárenské armatury Model pro: podzemní hydranty materiál: šedá litina GG 200 bitumenovaná</t>
  </si>
  <si>
    <t>42228310</t>
  </si>
  <si>
    <t>Šoupátko DN 80 přírubové, voda</t>
  </si>
  <si>
    <t>Šoupátko přírubové - měkcetěsnící klínové šoupátko s hladkým a volným průtokovým kanálem PN 10 DN 80 těleso a víko: tvárná litina GGG 400 - DIN 1693 medium: pitná voda, neagresivní odpadní voda  vhodné ruční kolo: č. 7800</t>
  </si>
  <si>
    <t>42228315</t>
  </si>
  <si>
    <t>Šoupátko DN 200 přírubové, voda</t>
  </si>
  <si>
    <t>Šoupátko přírubové - měkcetěsnící klínové šoupátko s hladkým a volným průtokovým kanálem PN 10  • 100% vhodné pro instalaci do země 1 tělo z tvárné litiny s vnitřní i vnější epoxidovou povrchovou úpravou 2 vrchní díl z tvárné litiny s vnitřní i vnější epoxidovou povrchovou úpravou 3 klín z tvárné litiny s uvnitř i vně navulkanizovaným elastomerem 4 vedení klínu z otěruvzdorného plastu 5 matice kínu z mosazi se zvýšenou odolností proti odzinkování 6 vřeteno z nerezové oceli s válcovaným závitem a hladce válcovanou těsnicí kluznou plochou 7 pouzdro O-kroužků z mosazi 8 O-kroužek, valivé ložisko (od DN 200) z elastomeru 9 zpětné těsnění z elastomeru 10 stírací kroužek z elastomeru 11 těsnění vrchního dílu z elastomeru 12 šrouby s vnitřním šestihranem zapuštěné a zalévací hmotou a těsněním zcela chráněné proti korozi 13 ochrana hran z PE 14 valivá ložiska (od DN 250) 15 centrovací kroužek z POM 16 centrovací příruba z tvárné litiny s vnitřní i vnější epoxidovou povrchovou úpravou 17 těsnění centrovací příruby z elastomeru 18 pojistný kroužek z POM 19 kluzné podložky z POM 20 těsnicí hmota sloužící jako protikorozní ochrana pouzdra závitu  Standardní provedení: bez ručního kola a zemní soupravy  • rozměry přírub dle EN 1092-2, vrtání přírub dle: EN 1092-2 | PN 10 standard (4000E2, 4700E2); EN 1092-2 | PN 25 (4010E2, 4710E2); EN 1092-2 | PN 16 od DN 200 (4000E2, 4700E2) prosíme uvést v objednávce, jiné normy na dotaz • volný průtok celým profilem šoupátka zaručuje bezproblémovou kontrolu vodovodní sítě sondami a jeho čištění tzv. "ježkování" • vhodné pro neagresivní odpadní vodu • jedna zemní souprava pro více dimenzí • 100% vhodné pro servopohon • snadné dodatečné vybavení ukazatelem polohy nebo servopohonem (montáž na vrchní díl)</t>
  </si>
  <si>
    <t>422737422</t>
  </si>
  <si>
    <t>Hydrant podzemní DN80/1,25m-voda</t>
  </si>
  <si>
    <t>1 
Cenová soustava: RTS I / 2023</t>
  </si>
  <si>
    <t>Hydrant podzemní s jednočinným uzavíráním  PROVEDENÍ: monoblok hydrantové tělo - uvnitř i vně ochrana navrstvováním epoxidovaným vířivým slinováním dle GSK ostatní části vyrobeny z protikorozních materiálů nebo povrchově upraveny pozinkováním monoblok - hydrantové tělo a sokl z jednoho dílu jednočinné uzavírání jednoduchá montáž všechny vnitřní části lze demontovat bez výkopových prací při úplném uzavření hydrantu je automaticky řízena funkce vyprazdňování (RW-0) dvěmi vypouštěcími otvory patu hydrantu je nutné opatřit dostatečným drenážním obalem pro zbytkové množství vody úplné vyprázdnění hydrantu - zbytkový podíl vody je nulový (RW-0)! Průtočné množství při plném otevření hydrantu 93 m3/h.</t>
  </si>
  <si>
    <t>422737423</t>
  </si>
  <si>
    <t>Hydrant podzemní DN80/1,5m-voda</t>
  </si>
  <si>
    <t>42293250</t>
  </si>
  <si>
    <t>Souprava zemní DN50 -100, 1,3-1,8m</t>
  </si>
  <si>
    <t>Zemní soupravy  tuhé nebo teleskopické pro šoupátka  teleskopické 1,30-1,80 m • • jmenovitá světlost 50 - 100mm krytí potrubí 1,3 - 1,8 m  1 zemní souprava pro více dimenzí šoupat  Chránička s integrovaným spojovacím mechanismem  Žádné další upevňovní (šroubem, kolíčkem) není již třeba   Všechny zemní soupravy (tuhé i teleskopické) jsou chráněny před vniknutím nečistot a povrchové vody.  Teleskopická zemní souprava umožňuje plynulé přizpůsobování uličnímu povrchu.  Toto se provádí roztahováním nebo zasouváním teleskopické trubky a klíčové tyče.  Veškeré svislé tlaky se zachycují teleskopickým účinkem, čímž se zamezí poškození potrubí a armatury.  Dodává se s uličním poklopem a základní deskou nebo bez.</t>
  </si>
  <si>
    <t>42293260vd</t>
  </si>
  <si>
    <t>Souprava zemní DN200, 2,5-3,5m</t>
  </si>
  <si>
    <t>1 
Cenová soustava: RTS II / 2021</t>
  </si>
  <si>
    <t>Zemní teleskopické pro šoupátka a armatury DN 50 - 200  teleskopické 2,5-3,5 m • •  jmenovitá světlost 200mm  1 zemní souprava pro více dimenzí šoupat  Chránička s integrovaným spojovacím mechanismem  Žádné další upevňovní (šroubem, kolíčkem) není již třeba  Všechny zemní soupravy (tuhé i teleskopické) jsou chráněny před vniknutím nečistot a povrchové vody.  Teleskopická zemní souprava umožňuje plynulé přizpůsobování uličnímu povrchu.  Toto se provádí roztahováním nebo zasouváním teleskopické trubky a klíčové tyče.  Veškeré svislé tlaky se zachycují teleskopickým účinkem, čímž se zamezí poškození potrubí a armatury.  Dodává se s uličním poklopem a základní deskou nebo bez.</t>
  </si>
  <si>
    <t>422935326</t>
  </si>
  <si>
    <t>Spojka s přírubou, DN200,PN 16</t>
  </si>
  <si>
    <t>4 
Cenová soustava: RTS I / 2023</t>
  </si>
  <si>
    <t>Spojka s přírubou jištěná proti posunu pro všechny standardní materiály potrubí s velkým rozsahem vnějších průměrů potrubí a úhlovým vychýlením PROVEDENÍ: hrdlo - příruba dle EN 14 525 příruba a opěrný kroužek: dle EN 1092-2 PN10 (případně PN16) tělo a přítlačný kroužek: z tvárné litny EN-GJS-400 s povrchovou úpravou vířivým slinováním flexibilní těsnění: z elastomeru dle EN 681-1 (vhodné pro pitnou vodu) flexibilní Synoflex kroužek: z POM sestaven z jednotlivých segmentů jistící prvky: z nekorodující oceli na každém segmentu kroužku šrouby a matice: z nerezové oceli s povrchovou úpravou proti zadírání podložky: z nerezové oceli s ochrannou krytkou z elastomeru šrbouby: lze použít i otočené o 180° distanční objímky: z plastu úhlové vychýlení (ČSN EN 14 525) pro jištění tahových sil na PE potrubí doporučujeme instalaci rozpěrných pouzder (č. 6035, 6036)</t>
  </si>
  <si>
    <t>5525116024</t>
  </si>
  <si>
    <t>TL vod.tlak. OCM/ZMU DN 200 mm spoj BLS</t>
  </si>
  <si>
    <t>64 
ztratné 5%; 3,2 
Cenová soustava: RTS I / 2023</t>
  </si>
  <si>
    <t>Hrdlová trouba z tvárné litiny s hladkým koncem dle ČSN EN 545 Kombinace těsnění Tyton se zajišťovacími segmenty BLS Volný konec trouby opatřen roznášecím návarkem  Obal z plasticky modifikované pigmentové cementové malty (vysokopecní cement) OCM nanesen na pozinkovaný povrch 200 g/m2 a vyztužen plastovým bandážovým materiálem Uvnitř vyložení z cementové malty z vysokopecního cementu VCM hrdla trub jsou zevnitř pozinkována a pokryta epoxidovým povlakem  použití v silně agresivních půdách, v podmínkách bez korozního průzkumu a při výskytu bludných proudů Možnost dodatečného dokoupení jistícího svěracího kroužku pro krácené trouby bez návark</t>
  </si>
  <si>
    <t>55251216</t>
  </si>
  <si>
    <t>Trouba přír.litin. FF DN 80 mm EWS - 300mm</t>
  </si>
  <si>
    <t>Trouba přírubová z tvárné litiny, tlakovodní, vnitřní a vnější protikorózní ochrana práškovým epoxidem EW</t>
  </si>
  <si>
    <t>55251217</t>
  </si>
  <si>
    <t>Trouba přír.litin. FF DN 80 mm EWS - 400mm</t>
  </si>
  <si>
    <t>552512180</t>
  </si>
  <si>
    <t>Trouba přír.litin. FF DN 80 mm EWS - 600mm</t>
  </si>
  <si>
    <t>55251223</t>
  </si>
  <si>
    <t>Trouba přír.litin. FF DN 80 mm EWS - 1000mm</t>
  </si>
  <si>
    <t>1 
Cenová soustava: RTS II / 2023</t>
  </si>
  <si>
    <t>55258547</t>
  </si>
  <si>
    <t>Tvar. hrdl.s přír.odb. MMA DN200/ 80 EWS VP</t>
  </si>
  <si>
    <t>Tvárná litin</t>
  </si>
  <si>
    <t>55259415</t>
  </si>
  <si>
    <t>Koleno hrdlové MMK DN200-11 1/4°EWS</t>
  </si>
  <si>
    <t>55259435</t>
  </si>
  <si>
    <t>Koleno hrdlové MMK DN200-22 1/2° EWS</t>
  </si>
  <si>
    <t>55259455</t>
  </si>
  <si>
    <t>Koleno hrdlové MMK DN200/30° EWS</t>
  </si>
  <si>
    <t>55259474</t>
  </si>
  <si>
    <t>Koleno hrdlové MMK DN200/45° EWS</t>
  </si>
  <si>
    <t>8 
Cenová soustava: RTS I / 2023</t>
  </si>
  <si>
    <t>552599957</t>
  </si>
  <si>
    <t>Tvarovka přír. s přír. odb. T DN 200/80</t>
  </si>
  <si>
    <t>55260097030</t>
  </si>
  <si>
    <t>Koleno přír.s patkou N DN 80 VP</t>
  </si>
  <si>
    <t>55346960vd</t>
  </si>
  <si>
    <t>Sloupek orientační,  2000 mm, potažený bralenem</t>
  </si>
  <si>
    <t>vč. bet patky, barevného značení modrá/bílá, orientační tabule velká, vč. kompletní montáže</t>
  </si>
  <si>
    <t>59691002.A</t>
  </si>
  <si>
    <t>Recyklát betonový   fr.16 - 32 mm</t>
  </si>
  <si>
    <t>92,312*2,2 = 203,0864 
Cenová soustava: RTS I / 2023</t>
  </si>
  <si>
    <t>Přípravné a přidružené práce</t>
  </si>
  <si>
    <t>115001104R00</t>
  </si>
  <si>
    <t>Převedení vody potrubím o průměru do DN 300 mm</t>
  </si>
  <si>
    <t>Platí i pro výtlačné potrubí nebo žlab o rozvinutém obvodu do 1,00 m</t>
  </si>
  <si>
    <t>115100001RAA</t>
  </si>
  <si>
    <t>Čerpání vody na výšku 10 m, do 500 l</t>
  </si>
  <si>
    <t>včetně pohotovosti čerpací soupravy 
30 
Cenová soustava: RTS I / 2023</t>
  </si>
  <si>
    <t>119001412R00</t>
  </si>
  <si>
    <t>Dočasné zajištění beton.a plast.potrubí DN 200-500</t>
  </si>
  <si>
    <t>2*1,1 
Cenová soustava: RTS I / 2023</t>
  </si>
  <si>
    <t>Položku lze použít i pro potrubí kameninové nebo železobetonové.</t>
  </si>
  <si>
    <t>119001421R00</t>
  </si>
  <si>
    <t>Dočasné zajištění kabelů - do počtu 3 kabelů</t>
  </si>
  <si>
    <t>5*1,1 
Cenová soustava: RTS I / 2023</t>
  </si>
  <si>
    <t>Položka se použije i pro zajištění kabelových tratí z volně ložených kabelů.</t>
  </si>
  <si>
    <t>Ostatní</t>
  </si>
  <si>
    <t>119001421VD</t>
  </si>
  <si>
    <t>Dodatečná ochrana kabelů tvárnicemi</t>
  </si>
  <si>
    <t>vč. dodávky betonového nebo plastového půlžlábku a jeho osazení 
5*1,1 
Cenová soustava: Vlastní</t>
  </si>
  <si>
    <t>Odkopávky a prokopávky</t>
  </si>
  <si>
    <t>120001101R00</t>
  </si>
  <si>
    <t>Příplatek za ztížení vykopávky v blízkosti vedení</t>
  </si>
  <si>
    <t>(3*1,1*2,73)+(3*1,1*1,83) kanál = 15,048 
5*3*1,1*0,8 kabely = 13,200 
Cenová soustava: RTS I / 2023</t>
  </si>
  <si>
    <t>Položka se používá i pro ztížení vykopávky v blízkosti výbušnin.</t>
  </si>
  <si>
    <t>Hloubené vykopávky</t>
  </si>
  <si>
    <t>132201212R00</t>
  </si>
  <si>
    <t>Hloubení rýh š.do 200 cm hor.3 do 1000m3,STROJNĚ</t>
  </si>
  <si>
    <t>15*1,1*1,83 = 30,195 
12*1,1*3,6 = 47,520 
37*1,1*2,02 = 82,214 
Cenová soustava: RTS I / 2023</t>
  </si>
  <si>
    <t>Položka obsahuje hloubení rýh traktorbagrem, naložení výkopku na dopravní prostředek pro svislé, nebo vodorovné přemístění, popř. přemístění výkopku do 3 m (po povrchu území), případné zajištění rypadel polštáři, udržování pracoviště a ochranu výkopiště proti stékání srážkové vody z okolního terénu i s jejím odvodněním, nebo odvedením, přesekání a odstranění kořenů ve výkopišti, odstranění napadávek, urovnání dna výkopu</t>
  </si>
  <si>
    <t>132201219R00</t>
  </si>
  <si>
    <t>Přípl.za lepivost,hloubení rýh 200cm,hor.3,STROJNĚ</t>
  </si>
  <si>
    <t>159,93*0,3 30% = 47,979 
Cenová soustava: RTS I / 2023</t>
  </si>
  <si>
    <t>Do měrných jednotek se udává poměrné množství zeminy, které ulpí v nářadí a o které je snížen celkový výkon stroje</t>
  </si>
  <si>
    <t>Roubení</t>
  </si>
  <si>
    <t>151101101R00</t>
  </si>
  <si>
    <t>Pažení a rozepření stěn rýh - příložné - hl.do 2 m</t>
  </si>
  <si>
    <t>15*1,83*2 = 54,900 
23*1,87*2 = 86,020 
3*1,35*2 = 8,100 
Cenová soustava: RTS I / 2023</t>
  </si>
  <si>
    <t>Odstranění pažení a rozepření se oceňuje samostatně.</t>
  </si>
  <si>
    <t>151101111R00</t>
  </si>
  <si>
    <t>Odstranění pažení stěn rýh - příložné - hl. do 2 m</t>
  </si>
  <si>
    <t>149,02 
Cenová soustava: RTS I / 2023</t>
  </si>
  <si>
    <t>151201102R00</t>
  </si>
  <si>
    <t>Pažení a rozepření stěn rýh - zátažné - hl. do 4 m</t>
  </si>
  <si>
    <t>11*2,43*2 = 53,46 
7*3,11*2 = 43,54 
Cenová soustava: RTS I / 2023</t>
  </si>
  <si>
    <t>151201103R00</t>
  </si>
  <si>
    <t>Pažení a rozepření stěn rýh - zátažné - hl. do 8 m</t>
  </si>
  <si>
    <t>5*4,54*2 = 45,4 
Cenová soustava: RTS I / 2023</t>
  </si>
  <si>
    <t>151201112R00</t>
  </si>
  <si>
    <t>Odstranění pažení stěn rýh - zátažné - hl. do 4 m</t>
  </si>
  <si>
    <t>97 
Cenová soustava: RTS I / 2023</t>
  </si>
  <si>
    <t>151201113R00</t>
  </si>
  <si>
    <t>Odstranění pažení stěn rýh - zátažné - hl. do 8 m</t>
  </si>
  <si>
    <t>45,4 
Cenová soustava: RTS I / 2023</t>
  </si>
  <si>
    <t>Přemístění výkopku</t>
  </si>
  <si>
    <t>161101101R00</t>
  </si>
  <si>
    <t>Svislé přemístění výkopku z hor.1-4 do 2,5 m</t>
  </si>
  <si>
    <t>(30,2+82,21)*0,5 = 56,205 
Cenová soustava: RTS I / 2023</t>
  </si>
  <si>
    <t>Platí pro hloubky výkopu od 1 do 2,5 m. Při hloubce do 1 m se svislé přemístění neoceňuje.  Tabulka pro určení podílu svislého přemístění výkopku. Číselná hodnota uvedená v tabulce udává procento z celkového objemu výkopávky, pro něž se oceňuje svislé přemístění výkopku.  a) hloubení jam objemu do 100 m3  100 %  objemu do 1000 m3  8 % objemu do 10000 m3  3 %  objemu nad 10000 m3  2 %  b) hloubení rýh š. do 60 cm bez ohledu na objem  100 %  c) hloubení rýh š. do 200 cm objemu do 100 m3  100 % objemu nad 100 m3  50 %  d) hloubení zářezů objemu do 1000 m3  neoceňuje se objemu do 10000 m3  neoceňuje se objemu nad 10000 m3  neoceňuje se</t>
  </si>
  <si>
    <t>161101102R00</t>
  </si>
  <si>
    <t>Svislé přemístění výkopku z hor.1-4 do 4,0 m</t>
  </si>
  <si>
    <t>47,52 
Cenová soustava: RTS I / 2023</t>
  </si>
  <si>
    <t>Tabulka pro určení podílu svislého přemístění výkopku. Číselná hodnota uvedená v tabulce udává procento z celkového objemu vykopávky, pro něž se oceňuje svislé přemístění výkopku. Platí pro hloubky výkopu 2,5 - 4 m.  a) hloubení jam objemu do 100 m3  100 %  objemu do 1000 m3  16 % objemu do 10000 m3  7 %  objemu nad 10000 m3  3 %  b) hloubení rýh š. do 60 cm bez ohledu na objem  nepředpokládá se  c) hloubení rýh š. do 200 cm objemu do 100 m3  100 % objemu nad 100 m3  55 %  d) hloubení zářezů objemu do 1000 m3  neoceňuje se objemu do 10000 m3  neoceňuje se objemu nad 10000 m3  neoceňuje se</t>
  </si>
  <si>
    <t>162701105R00</t>
  </si>
  <si>
    <t>Vodorovné přemístění recyklátu do 10000 m</t>
  </si>
  <si>
    <t>14*1,1*1,23 = 18,942 
7*1,1*1,3 = 10,010 
36*1,1*1,6 rušený vod. = 63,360 
Cenová soustava: RTS I / 2023</t>
  </si>
  <si>
    <t>Vodorovné přemístění výkopku z hor.1-4 do 10000 m</t>
  </si>
  <si>
    <t>14*1,1*1,83 = 28,182 
7*1,1*1,9 = 14,630 
43*1,1*0,6 = 28,380 
36*1,1*1,6 rušený vod. = 63,360 
Cenová soustava: RTS I / 2023</t>
  </si>
  <si>
    <t>Konstrukce ze zemin</t>
  </si>
  <si>
    <t>171201201R00</t>
  </si>
  <si>
    <t>Uložení sypaniny na skl.-sypanina na výšku přes 2m</t>
  </si>
  <si>
    <t>134,552 
Cenová soustava: RTS I / 2023</t>
  </si>
  <si>
    <t>Položka se nepoužívá pro prosté vysypání zeminy na skládku. To je zahrnuto v ceně odvozu. Položka neobsahuje náklady na získání skládek ani na poplatky za skládku.</t>
  </si>
  <si>
    <t>174101101R00</t>
  </si>
  <si>
    <t>Zásyp jam, rýh, šachet se zhutněním</t>
  </si>
  <si>
    <t>recyklátem 
14*1,1*1,23 = 18,942 
7*1,1*1,3 = 10,010 
36*1,1*1,6 rušený vod. = 63,360 
Cenová soustava: RTS I / 2023</t>
  </si>
  <si>
    <t>Položka obsahuje strojní přemístění materiálu pro zásyp ze vzdálenosti do 10 m od okraje zásypu.</t>
  </si>
  <si>
    <t>159,93-18,94-10,01-7,04-35,2 = 88,74 
Cenová soustava: RTS I / 2023</t>
  </si>
  <si>
    <t>175101101RT2</t>
  </si>
  <si>
    <t>Obsyp potrubí bez prohození sypaniny</t>
  </si>
  <si>
    <t>s dodáním štěrkopísku frakce 0 - 22 mm 
64*1,1*0,5 = 35,200 
Cenová soustava: RTS I / 2023</t>
  </si>
  <si>
    <t>Včetně dodávky kameniva</t>
  </si>
  <si>
    <t>Hloubení pro podzemní stěny, ražení a hloubení důlní</t>
  </si>
  <si>
    <t>199000002R00</t>
  </si>
  <si>
    <t>Poplatek za skládku horniny 1- 4</t>
  </si>
  <si>
    <t>275362021R00</t>
  </si>
  <si>
    <t>Výztuž základových patek ze svařovaných sítí KARI</t>
  </si>
  <si>
    <t>3*0,65*0,35*4,44/1000 = 0,003 
Cenová soustava: RTS I / 2023</t>
  </si>
  <si>
    <t>V položce jsou zakalkulovány náklady na dodání sítí ve svitcích nebo plošně rovných sítí typu KARI, jejich uložení a případné stříhání a její vyvázání nebo přivaření bodovými svary. Položka neobsahuje ohýbání sítí do hran</t>
  </si>
  <si>
    <t>Podkladní a vedlejší konstrukce (kromě vozovek a železničního svršku)</t>
  </si>
  <si>
    <t>451572111RL2</t>
  </si>
  <si>
    <t>Lože pod potrubí z kameniva těženého 0 - 4 mm</t>
  </si>
  <si>
    <t>kraj Středočeský 
64*1,1*0,1 = 7,040 
Cenová soustava: RTS II / 2021</t>
  </si>
  <si>
    <t>Položka je určena pro práce v otevřeném výkopu, pro práce ve štole se k položce používá příplatek 45154-1192</t>
  </si>
  <si>
    <t>452313151R00</t>
  </si>
  <si>
    <t>Bloky pro potrubí z betonu C 20/25</t>
  </si>
  <si>
    <t>3*0,066+3*0,106+1*0,08+2*0,127+8*0,212 = 2,546 
Cenová soustava: RTS I / 2023</t>
  </si>
  <si>
    <t>Položka je určena pro práce v otevřeném výkopu, pro práce ve štole se k položce používá příplatek 45231-3192</t>
  </si>
  <si>
    <t>452353101R00</t>
  </si>
  <si>
    <t>Bednění bloků pod potrubí</t>
  </si>
  <si>
    <t>3*0,55+3*0,73+1*0,94+2*1,05+8*1,21 = 16,560 
Cenová soustava: RTS I / 2023</t>
  </si>
  <si>
    <t>Položka je určena pro práce v otevřeném výkopu, pro práce ve štole se k položce používá příplatek 45235-1192.  V položkách jsou zakalkulovány i náklady na odbednění a nátěr proti přilnavosti betonu</t>
  </si>
  <si>
    <t>Potrubí z trub litinových</t>
  </si>
  <si>
    <t>851651105R00</t>
  </si>
  <si>
    <t>Montáž potrubí litinového,jištěný spoj BLS, DN 200</t>
  </si>
  <si>
    <t>852242121R00</t>
  </si>
  <si>
    <t>Montáž trub litin. tlak. přír.do 1 m, výkop DN 80</t>
  </si>
  <si>
    <t>Položka je určena pro montáž trub litinových tlakových přírubových abnormálních délek, jednotlivě do 1 m v otevřeném výkopu, v otevřeném kanálu nebo v šachtě. V položce nejsou zakalkulovány náklady na dodávku trub; tyto trouby se oceňují ve speciifikaci. Ztratné se doporučuje ve výši 1 %</t>
  </si>
  <si>
    <t>857242121R00</t>
  </si>
  <si>
    <t>Montáž tvarovek litin. jednoos.přír. výkop DN 80</t>
  </si>
  <si>
    <t>3+4 
Cenová soustava: RTS I / 2023</t>
  </si>
  <si>
    <t>Položka je určena pro montáž litinových tvarovek na potrubí litinovém tlakovém přírubovém jednoosých v otevřeném výkopu, v otevřeném kanálu nebo v šachtě.  V položce nejsou zakalkulovány náklady na dodávku tvarovek; tyto tvarovky se oceňují ve speciifikaci. Ztratné se doporučuje ve výši 1 %</t>
  </si>
  <si>
    <t>857352121R00</t>
  </si>
  <si>
    <t>Montáž tvarovek litin. jednoos. přír. výkop DN 200</t>
  </si>
  <si>
    <t>857354121R00</t>
  </si>
  <si>
    <t>Montáž tvarovek litin. odboč. přír. výkop DN 200</t>
  </si>
  <si>
    <t>Položka je určena pro montáž litinových tvarovek na potrubí litinovém tlakovém přírubovém, odbočných, v otevřeném výkopu, v otevřeném kanálu nebo v šachtě.  V položce nejsou zakalkulovány náklady na dodávku tvarovek; tyto tvarovky se oceňují ve speciifikaci. Ztratné se doporučuje ve výši 1 %</t>
  </si>
  <si>
    <t>857601105R00</t>
  </si>
  <si>
    <t>Montáž tvarovek jednoosých, tvárná litina DN 200</t>
  </si>
  <si>
    <t>15*1,2 = 18,000 
Cenová soustava: RTS I / 2023</t>
  </si>
  <si>
    <t>Položka je určena pro montáž tvarovek jednoosých s pružnými spoji ve výkopu. Pro blokované spoje se cena zvýší o 15 - 20 %. V položce nejsou zakalkulovány náklady na dodávku tvarovek; tyto tvarovky se oceňují ve speciifikaci. Ztratné se doporučuje ve výši 1 %</t>
  </si>
  <si>
    <t>857701105RT1</t>
  </si>
  <si>
    <t>Montáž tvarovek odbočných, tvárná litina DN 200</t>
  </si>
  <si>
    <t>hrdlové, pružný spoj, ve výkopu 
1*1,2 = 1,200 
Cenová soustava: RTS I / 2023</t>
  </si>
  <si>
    <t>Položka je určena pro montáž tvarovek odbočných s pružnými spoji ve výkopu. Pro blokované spoje se cena zvýší o 15 - 20 %. V položce nejsou zakalkulovány náklady na dodávku tvarovek; tyto tvarovky se oceňují ve speciifikaci. Ztratné se doporučuje ve výši 1 %</t>
  </si>
  <si>
    <t>Potrubí z trub plastických, skleněných a čedičových</t>
  </si>
  <si>
    <t>870100014R00</t>
  </si>
  <si>
    <t>Montáž potrubí sklolaminátového ve výkopu, DN 400</t>
  </si>
  <si>
    <t>14 
Cenová soustava: RTS I / 2023</t>
  </si>
  <si>
    <t>Položka je určena pro vodovody i kanalizace. V položce není zakalkulována dodávka trub, spojek a tvarovek. Cenu dodávky včetně dopravy stanoví výrobce na požádání dle konkretní dokumentace. Montáž tlakových tvarovek sklolaminátových se oceňuje jako montáž tvarovek litinových hrdlových nebo přírubových, popřípadě individuální kalkulací</t>
  </si>
  <si>
    <t>Ostatní konstrukce a práce na trubním vedení</t>
  </si>
  <si>
    <t>891241111R00</t>
  </si>
  <si>
    <t>Montáž vodovodních šoupátek ve výkopu DN 80</t>
  </si>
  <si>
    <t>Položka je určena pro montáž vodovodních šoupátek v otevřeném výkopu nebo v šachtách s osazením zemní soupravy (bez poklopů). V položce jsou zakalkulovány i náklady na vytvoření otvorů ve stropech šachet pro prostup zemních souprav šoupátek.  V položce nejsou zakalkulovány náklady na: - dodání šoupátek, zemních souprav a šoupátkových klíčů; tyto armatury se oceňují ve specifikaci; ztratné se doporučuje ve výši 1 %.  - podkladní bloky pod armatury, které se oceňují příslušnými položkami souborů 452 Podkladní a zajišťovací konstrukce včetně bednění části A01 tohoto sborníku - osazení šoupátkových poklopů, které se oceňuje položkami souboru 89940 Osazení poklopů litinových části A01 tohoto sborníku</t>
  </si>
  <si>
    <t>891247111R00</t>
  </si>
  <si>
    <t>Montáž hydrantů podzemních DN 80</t>
  </si>
  <si>
    <t>Položka je určena pro montáž hydrantů podzemních (bez osazení poklopů) na potrubí. V položce nejsou zakalkulovány náklady na: - dodání hydrantů a hydrantových klíčů; tyto armatury se oceňují ve specifikaci; ztratné se doporučuje ve výši 1 % - podkladní bloky pod armatury, které se oceňují příslušnými položkami souborů 452 Podkladní a zajišťovací konstrukce včetně bednění části A01 tohoto sborníku - obsyp odvodňovacího zařízení hydrantů ze štěrku nebo štěrkopísku; obsyp se oceňuje příslušnými položkami souboru 451 Lože pod potrubí, stoky a drobné objekty části A01 tohoto sborníku. - osazení hydrantových poklopů; osazení poklopů se oceňuje příslušnými položkami souboru 89940 Osazení poklopů litinových části A01 tohoto sborníku</t>
  </si>
  <si>
    <t>891351111R00</t>
  </si>
  <si>
    <t>Montáž vodovodních šoupátek ve výkopu DN 200</t>
  </si>
  <si>
    <t>892241111R00</t>
  </si>
  <si>
    <t>Tlaková zkouška vodovodního potrubí DN 80</t>
  </si>
  <si>
    <t>V položce jsou započteny náklady na přísun, montáž, demontáž a odsun zkoušecího čerpadla, napuštění tlakovou vodou a dodání vody pro tlakovou zkoušku</t>
  </si>
  <si>
    <t>892273111R00</t>
  </si>
  <si>
    <t>Desinfekce vodovodního potrubí DN 125</t>
  </si>
  <si>
    <t>V položce jsou zakalkulovány náklady na napuštění a vypuštění vody, dodání vody a desinfekčního prostředku a na bakteriologický rozbor vody</t>
  </si>
  <si>
    <t>892351111R00</t>
  </si>
  <si>
    <t>Tlaková zkouška vodovodního potrubí DN 200</t>
  </si>
  <si>
    <t>892353111R00</t>
  </si>
  <si>
    <t>Desinfekce vodovodního potrubí DN 200</t>
  </si>
  <si>
    <t>899401112R00</t>
  </si>
  <si>
    <t>Osazení poklopů litinových šoupátkových</t>
  </si>
  <si>
    <t>V položkách osazení poklopů jsou zakalkulovány i náklady na jejich podezdění.  V položkách nejsou zakalkulovány náklady na dodání poklopů; Tyto náklady se oceňují ve specifikaci. Ztratné se nestanoví</t>
  </si>
  <si>
    <t>899401113R00</t>
  </si>
  <si>
    <t>Osazení poklopů litinových hydrantových</t>
  </si>
  <si>
    <t>899431111R00</t>
  </si>
  <si>
    <t>Výšková úprava do 20 cm, zvýšení krytu šoupěte</t>
  </si>
  <si>
    <t>5+3 = 8,000 
Cenová soustava: RTS I / 2023</t>
  </si>
  <si>
    <t>899731114R00</t>
  </si>
  <si>
    <t>Vodič signalizační CYY 6 mm2</t>
  </si>
  <si>
    <t>68 
Cenová soustava: RTS I / 2023</t>
  </si>
  <si>
    <t>Hodinové zúčtovací sazby (HZS)</t>
  </si>
  <si>
    <t>909      R00</t>
  </si>
  <si>
    <t>Hzs-nezmeritelne stavebni prace</t>
  </si>
  <si>
    <t>15 propojení na st. řad 
Cenová soustava: RTS I / 2023</t>
  </si>
  <si>
    <t>Platnost hodinových zúčtovacích sazeb  Hodinovými zúčtovacími sazbami (HZS) se oceňují: a) předběžné obhlídky pracoviště vyžádané objednatelem, b) průzkumné práce na kulturních památkách, sloužící pro získání podkladů k rekonstrukci kulturní památky, c) revize stavebních objektů nebo jejich části, jejichž oprava se oceňuje podle stavebních ceníků, d) práce při havarijních a živelních pohromách prováděné bez projektové dokumentace nebo na základě zjednodušené projektové dokumentace bez rozpočtu, e) práce v rozsahu vymezeném v jednotlivých cenících f) práce prováděné výškovými specialisty a potápěči, g) práce zařazované do hlavy IV souhrnného rozpočtu staveb, prováděné jako součást stavebních objektů, pokud je nelze ocenit položkami stavebních ceníků.  Na základě písemné dohody mezi zhotovitele a objednatelem je možno ocenit stavební práce pomocí HZS jde-li</t>
  </si>
  <si>
    <t>Bourání konstrukcí</t>
  </si>
  <si>
    <t>969011141R00</t>
  </si>
  <si>
    <t>Vybourání vodovod., plynového vedení DN do 200 mm</t>
  </si>
  <si>
    <t>36 
Cenová soustava: RTS I / 2023</t>
  </si>
  <si>
    <t>V položce není kalkulována manipulace se sutí, která se oceňuje samostatně položkami souboru 979.</t>
  </si>
  <si>
    <t>Prorážení otvorů a ostatní bourací práce</t>
  </si>
  <si>
    <t>979100012RA0</t>
  </si>
  <si>
    <t>Odvoz suti a vyb.hmot do 10 km, vnitrost. 25 m</t>
  </si>
  <si>
    <t>2,2817 
Cenová soustava: RTS I / 2023</t>
  </si>
  <si>
    <t>H27</t>
  </si>
  <si>
    <t>Vedení trubní dálková a přípojná</t>
  </si>
  <si>
    <t>998273101R00</t>
  </si>
  <si>
    <t>Přesun hmot, trubní vedení litinové, otevř. výkop</t>
  </si>
  <si>
    <t>0,0235+0,0001+4,1416+207,1794-203,0864 = 8,2582 
Cenová soustava: RTS I / 2023</t>
  </si>
  <si>
    <t>Položka je určena pro trubní vedení (vodovod nebo kanalizace) hloubené nebo ražené z trub litinových včetně drobných objektů. Platnost položky je vymezena pro nejmenší skladovací plochu 100 m2 + 0,24 m2/t, pro největší dopravní vzdálenost 15 m od hrany výkopu na povrchu nebo 15 m od okraje šachty k těžišti skládek na povrchu. V případech, kdy nejsou splněny tyto podmínky použije se příplatek - 3115 až - 3119</t>
  </si>
  <si>
    <t>M23</t>
  </si>
  <si>
    <t>Montáže potrubí</t>
  </si>
  <si>
    <t>230194011R00</t>
  </si>
  <si>
    <t>Utěsnění chráničky manžetou DN 400</t>
  </si>
  <si>
    <t>230195034R00</t>
  </si>
  <si>
    <t>Montáž distanční objímky segmentových d 221-240 mm</t>
  </si>
  <si>
    <t>29 
Cenová soustava: RTS I / 2023</t>
  </si>
  <si>
    <t>230200125R00</t>
  </si>
  <si>
    <t>Nasunutí potrubní sekce do ocel.chráničky, DN 400</t>
  </si>
  <si>
    <t>Přesuny sutí</t>
  </si>
  <si>
    <t>979951121R00</t>
  </si>
  <si>
    <t>Výkup kovů - litina, velikost do 40 x 40 cm</t>
  </si>
  <si>
    <t>36*52,9/1000 = 1,9044 
Cenová soustava: RTS I / 2023</t>
  </si>
  <si>
    <t>979990107R00</t>
  </si>
  <si>
    <t>Poplatek za uložení suti - směs betonu,cihel,dřeva, skupina odpadu 170904</t>
  </si>
  <si>
    <t>0,3817 
Cenová soustava: RTS I / 2023</t>
  </si>
  <si>
    <t>SO 401</t>
  </si>
  <si>
    <t>PŘELOŽKA NASVĚTLENÍ PŘECHODU</t>
  </si>
  <si>
    <t>015111</t>
  </si>
  <si>
    <t>POPLATKY ZA LIKVIDACŮ ODPADŮ NEKONTAMINOVANÝCH - 17 05 04  VYTĚŽENÉ ZEMINY A HORNINY -  I. TŘÍDA TĚŽITELNOSTI</t>
  </si>
  <si>
    <t>Viz. projektová dokumentace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</si>
  <si>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</si>
  <si>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015140</t>
  </si>
  <si>
    <t>POPLATKY ZA LIKVIDACŮ ODPADŮ NEKONTAMINOVANÝCH - 17 01 01  BETON Z DEMOLIC OBJEKTŮ, ZÁKLADŮ TV</t>
  </si>
  <si>
    <t>015150</t>
  </si>
  <si>
    <t>POPLATKY ZA LIKVIDACŮ ODPADŮ NEKONTAMINOVANÝCH - 17 05 08  ŠTĚRK (ODPAD PO RECYKLACI)</t>
  </si>
  <si>
    <t>015240</t>
  </si>
  <si>
    <t>POPLATKY ZA LIKVIDACŮ ODPADŮ NEKONTAMINOVANÝCH - 20 03 99  ODPAD PODOBNÝ KOMUNÁLNÍMU ODPADU</t>
  </si>
  <si>
    <t>11090</t>
  </si>
  <si>
    <t>VŠEOBECNÉ VYKLIZENÍ OSTATNÍCH PLOCH</t>
  </si>
  <si>
    <t>zahrnuje odstranění všech překážek pro uskutečnění stavby</t>
  </si>
  <si>
    <t>113328</t>
  </si>
  <si>
    <t>ODSTRAN PODKL ZPEVNĚNÝCH PLOCH Z KAMENIVA NESTMEL, ODVOZ DO 20KM</t>
  </si>
  <si>
    <t>13173</t>
  </si>
  <si>
    <t>HLOUBENÍ JAM ZAPAŽ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</si>
  <si>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</si>
  <si>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13173B</t>
  </si>
  <si>
    <t>HLOUBENÍ JAM ZAPAŽ I NEPAŽ TŘ. I - DOPRAVA</t>
  </si>
  <si>
    <t>M3KM</t>
  </si>
  <si>
    <t>Položka zahrnuje samostatnou dopravu zeminy. Množství se určí jako součin kubatutry [m3] a požadované vzdálenosti [km].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</si>
  <si>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</si>
  <si>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</si>
  <si>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</si>
  <si>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</si>
  <si>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132</t>
  </si>
  <si>
    <t>Rýhy</t>
  </si>
  <si>
    <t>13273</t>
  </si>
  <si>
    <t>HLOUBENÍ RÝH ŠÍŘ DO 2M PAŽ I NEPAŽ TŘ. I</t>
  </si>
  <si>
    <t>13273B</t>
  </si>
  <si>
    <t>HLOUBENÍ RÝH ŠÍŘ DO 2M PAŽ I NEPAŽ TŘ. I - DOPRAVA</t>
  </si>
  <si>
    <t>ZÁKLADY Z PROSTÉHO BETONU DO C25/30 (B30)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</si>
  <si>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</si>
  <si>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45157</t>
  </si>
  <si>
    <t>PODKLADNÍ A VÝPLŇOVÉ VRSTVY Z KAMENIVA TĚŽENÉHO</t>
  </si>
  <si>
    <t>položka zahrnuje dodávku předepsaného kameniva, mimostaveništní a vnitrostaveništní dopravu a jeho uložení  
není-li v zadávací dokumentaci uvedeno jinak, jedná se o nakupovaný materiál</t>
  </si>
  <si>
    <t>702211</t>
  </si>
  <si>
    <t>KABELOVÁ CHRÁNIČKA ZEMNÍ DN DO 100 MM</t>
  </si>
  <si>
    <t>1. Položka obsahuje: 
 – přípravu podkladu pro osazení 
2. Položka neobsahuje: 
 X 
3. Způsob měření: 
Měří se metr délkový.</t>
  </si>
  <si>
    <t>702212</t>
  </si>
  <si>
    <t>KABELOVÁ CHRÁNIČKA ZEMNÍ DN PŘES 100 DO 200 MM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</si>
  <si>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</si>
  <si>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702312</t>
  </si>
  <si>
    <t>ZAKRYTÍ KABELŮ VÝSTRAŽNOU FÓLIÍ ŠÍŘKY PŘES 20 DO 40 CM</t>
  </si>
  <si>
    <t>709210</t>
  </si>
  <si>
    <t>KŘIŽOVATKA KABELOVÝCH VEDENÍ SE STÁVAJÍCÍ INŽENÝRSKOU SÍTÍ (KABELEM, POTRUBÍM APOD.)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</si>
  <si>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</si>
  <si>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709612</t>
  </si>
  <si>
    <t>DEMONTÁŽ CHRÁNIČKY/TRUBKY</t>
  </si>
  <si>
    <t>1. Položka obsahuje:  
– veškeré práce a materiál obsažený v názvu položky  
2. Položka neobsahuje:  
X  
3. Způsob měření:  
Udává se počet kusů kompletní konstrukce nebo práce.</t>
  </si>
  <si>
    <t>742F12</t>
  </si>
  <si>
    <t>KABEL NN NEBO VODIČ JEDNOŽÍLOVÝ CU S PLASTOVOU IZOLACÍ OD 4 DO 16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</si>
  <si>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</si>
  <si>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</si>
  <si>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</si>
  <si>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</si>
  <si>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743311</t>
  </si>
  <si>
    <t>VÝLOŽNÍK PRO MONTÁŽ SVÍTIDLA NA STOŽÁR JEDNORAMENNÝ DÉLKA VYLOŽENÍ DO 1 M</t>
  </si>
  <si>
    <t>1. Položka obsahuje: 
 – veškeré příslušenství a uzavírací nátěr, technický popis viz. projektová dokumentace 
2. Položka neobsahuje: 
 X 
3. Způsob měření: 
Udává se počet kusů kompletní konstrukce nebo práce.</t>
  </si>
  <si>
    <t>743312</t>
  </si>
  <si>
    <t>VÝLOŽNÍK PRO MONTÁŽ SVÍTIDLA NA STOŽÁR JEDNORAMENNÝ DÉLKA VYLOŽENÍ PŘES 1 DO 2 M</t>
  </si>
  <si>
    <t>743xxR</t>
  </si>
  <si>
    <t>MONTÁŽ OSVĚTLOVACÍHO STOŽÁRU ULIČNÍHO VÝŠKY DO 15 M</t>
  </si>
  <si>
    <t>1. Položka obsahuje: 
 – všechny náklady na montáž stávajícího zařízení se všemi pomocnými mechanismy 
 – naložení materiálu na dopravní prostředek, přesun 
2. Položka neobsahuje: 
3. Způsob měření: 
Udává se počet kusů kompletní konstrukce nebo práce.</t>
  </si>
  <si>
    <t>743Z11</t>
  </si>
  <si>
    <t>DEMONTÁŽ OSVĚTLOVACÍHO STOŽÁRU ULIČNÍHO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</si>
  <si>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</si>
  <si>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743Z33</t>
  </si>
  <si>
    <t>DEMONTÁŽ NOSNÝCH KONSTRUKCÍ PRO OSVĚTLENÍ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</si>
  <si>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Udává se počet kusů kompletní konstrukce nebo práce.</t>
  </si>
  <si>
    <t>743Z35</t>
  </si>
  <si>
    <t>DEMONTÁŽ a MONTÁŽ SVÍTIDLA Z OSVĚTLOVACÍHO STOŽÁRU VÝŠKY DO 15 M</t>
  </si>
  <si>
    <t>1. Položka obsahuje: 
 – všechny náklady na demontáž a montáž stávajícího zařízení se všemi pomocnými prostředky 
2. Položka neobsahuje: 
3. Způsob měření: 
Udává se počet kusů kompletní konstrukce nebo práce.</t>
  </si>
  <si>
    <t>747212</t>
  </si>
  <si>
    <t>CELKOVÁ PROHLÍDKA, ZKOUŠENÍ, MĚŘENÍ A VYHOTOVENÍ VÝCHOZÍ REVIZNÍ ZPRÁVY, PRO OBJEM IN PŘES 100 DO 500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</si>
  <si>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</si>
  <si>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</si>
  <si>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</si>
  <si>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</si>
  <si>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748231</t>
  </si>
  <si>
    <t>KOMPLEXNÍ OBNOVA PROTIKOROZNÍ OCHRANY OSVĚTLOVACÍHO STOŽÁRU O VÝŠCE DO 6 M</t>
  </si>
  <si>
    <t>1. Položka obsahuje:  
– kompletní rekonstrukci nátěru OS. Odstranění starého nátěru, odrezivění, očistění  
konstrukce před nátěrem barvou, oprášení zbytku prachu z povrchu a následné odmaštění,  
nátěr základní barvou, 2x nátěr vrchní barvou, dodávku barvy základní, vrchní a ředidla včetně podružného materiálu – typy barev dle S5/4, TKP a požadavků provozovatele  
2. Položka neobsahuje:  
X  
3. Způsob měření:  
Udává se počet kusů kompletní konstrukce nebo práce.</t>
  </si>
  <si>
    <t>Elektroinstalace - silnoproud</t>
  </si>
  <si>
    <t>741811</t>
  </si>
  <si>
    <t>UZEMŇOVACÍ VODIČ NA POVRCHU FEZN DO 120 MM2</t>
  </si>
  <si>
    <t>1. Položka obsahuje: 
 – uchycení vodiče na povrch vč. podpěr, konzol, svorek a pod. 
 – měření, dělení, spojování 
 – nátěr 
2. Položka neobsahuje: 
 X 
3. Způsob měření: 
Měří se metr délkový.</t>
  </si>
  <si>
    <t>741911</t>
  </si>
  <si>
    <t>UZEMŇOVACÍ VODIČ V ZEMI FEZN DO 120 MM2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</si>
  <si>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</si>
  <si>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741C05</t>
  </si>
  <si>
    <t>SPOJOVÁNÍ UZEMŇOVACÍCH VODIČŮ</t>
  </si>
  <si>
    <t>1. Položka obsahuje: 
 – tvarování, přípravu spojů 
 – svařování 
 – ochranný nátěr spoje dle příslušných norem 
2. Položka neobsahuje: 
 X 
3. Způsob měření: 
Udává se počet kusů kompletní konstrukce nebo práce.</t>
  </si>
  <si>
    <t>741C06</t>
  </si>
  <si>
    <t>VYVEDENÍ UZEMŇOVACÍCH VODIČŮ NA POVRCH/KONSTRUKCI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</si>
  <si>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</si>
  <si>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742H12</t>
  </si>
  <si>
    <t>KABEL NN ČTYŘ- A PĚTIŽÍLOVÝ CU S PLASTOVOU IZOLACÍ OD 4 DO 16 MM2</t>
  </si>
  <si>
    <t>742K12</t>
  </si>
  <si>
    <t>UKONČENÍ DVOU AŽ PĚTIŽÍLOVÉHO KABELU V ROZVADĚČI NEBO NA PŘÍSTROJI OD 4 DO 16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</si>
  <si>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</si>
  <si>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742K22</t>
  </si>
  <si>
    <t>UKONČENÍ DVOU AŽ PĚTIŽÍLOVÉHO KABELU KABELOVOU SPOJKOU OD 4 DO 16 MM2</t>
  </si>
  <si>
    <t>742O13</t>
  </si>
  <si>
    <t>ZATAŽENÍ KABELU DO CHRÁNIČKY - KABEL DO 4 KG/M</t>
  </si>
  <si>
    <t>1. Položka obsahuje: 
 – montáž kabelu o váze do 4 kg/m do chráničky/ kolektoru 
2. Položka neobsahuje: 
 X 
3. Způsob měření: 
Měří se metr délkový.</t>
  </si>
  <si>
    <t>742O15</t>
  </si>
  <si>
    <t>OZNAČOVACÍ ŠTÍTEK NA KABEL</t>
  </si>
  <si>
    <t>1. Položka obsahuje: 
 – veškeré příslušentsví 
2. Položka neobsahuje: 
 X 
3. Způsob měření: 
Udává se počet kusů kompletní konstrukce nebo práce.</t>
  </si>
  <si>
    <t>743Z92</t>
  </si>
  <si>
    <t>DEMONTÁŽ - ODVOZ (NA LIKVIDACI ODPADŮ NEBO JINÉ URČENÉ MÍSTO)</t>
  </si>
  <si>
    <t>T.KM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</si>
  <si>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</si>
  <si>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747511</t>
  </si>
  <si>
    <t>ZKOUŠKY VODIČŮ A KABELŮ NN PRŮŘEZU ŽÍLY DO 5X25 MM2</t>
  </si>
  <si>
    <t>1. Položka obsahuje: 
 – cenu za provedení měření kabelu/ vodiče vč. vyhotovení protokolu 
2. Položka neobsahuje: 
 X 
3. Způsob měření: 
Udává se počet kusů kompletní konstrukce nebo práce.</t>
  </si>
  <si>
    <t>747701</t>
  </si>
  <si>
    <t>DOKONČOVACÍ MONTÁŽNÍ PRÁCE NA ELEKTRICKÉM ZAŘÍZENÍ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</si>
  <si>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</si>
  <si>
    <t>748242</t>
  </si>
  <si>
    <t>PÍSMENA A ČÍSLICE VÝŠKY PŘES 40 DO 100 MM</t>
  </si>
  <si>
    <t>1. Položka obsahuje: 
 – zhotovení nápisu barvou pomocí šablon vč. podružného materiálu, rozměření, dodání barvy 
a ředidla 
2. Položka neobsahuje: 
 X 
3. Způsob měření: 
Udává se počet kusů kompletní konstrukce nebo práce.</t>
  </si>
  <si>
    <t>87646</t>
  </si>
  <si>
    <t>CHRÁNIČKY Z TRUB PLASTOVÝCH DN DO 400MM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</si>
  <si>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</si>
  <si>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966158</t>
  </si>
  <si>
    <t>BOURÁNÍ KONSTRUKCÍ Z PROST BETONU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</si>
  <si>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</si>
  <si>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VRN.1</t>
  </si>
  <si>
    <t>DOPRAVNĚ INŽENÝRSKÉ OPATŘENÍ</t>
  </si>
  <si>
    <t>914112</t>
  </si>
  <si>
    <t>DOPRAVNÍ ZNAČKY ZÁKLAD VELIKOSTI OCEL NEREFLEXNÍ - MONTÁŽ S PŘEMÍST</t>
  </si>
  <si>
    <t>Přechodné dopr. značení - Svislá dopravní značka ocelová normální velikosti včetně základové konstrukce (stojan k dopravním silničním značkám jednoduchý - červenobílé pruhování + základová deska): A15, B1, B30, IP10a, IP10b, IS11a, IS11b, IS11c, IP22, E3a, E13, Z2 - půjčené značení (montáž s přestavěním). 
= (3+2+4+3+1+5+24+26+3+5+3+6)ks</t>
  </si>
  <si>
    <t>3+2+4+3+1+5+24+26+3+5+3+6=85,000 [A]</t>
  </si>
  <si>
    <t>Přechodné dopr. značení -Svislá dopravní značka ocelová normální velikosti včetně základové konstrukce (stojan k dopravním silničním značkám jednoduchý - červenobílé pruhování + základová deska): A15, B1, B30, IP10a, IP10b, IS11a, IS11b, IS11c, IP22, E3a, E13, Z2 - půjčené značení (demontáž). 
= (3+2+4+3+1+5+24+26+3+5+3+6)ks</t>
  </si>
  <si>
    <t>914119</t>
  </si>
  <si>
    <t>DOPRAV ZNAČKY ZÁKLAD VEL OCEL NEREFLEXNÍ - NÁJEMNÉ</t>
  </si>
  <si>
    <t>KSDEN</t>
  </si>
  <si>
    <t>Přechodné dopr. značení - Svislá dopravní značka ocelová normální velikosti včetně základové konstrukce (stojan k dopravním silničním značkám jednoduchý - červenobílé pruhování + základová deska): A15, B1, B30, IP10a, IP10b, IS11a, IS11b, IS11c, IP22, E3a, E13, Z2 - půjčené značení (nájem). 
= (3+2+4+3+1+5+24+26+3+5+3+6)ks*105dnů</t>
  </si>
  <si>
    <t>(3+2+4+3+1+5+24+26+3+5+3+6)*105=8 925,000 [A]</t>
  </si>
  <si>
    <t>položka zahrnuje sazbu za pronájem dopravních značek a zařízení, počet jednotek je určen jako součin počtu značek a počtu dní použití</t>
  </si>
  <si>
    <t>916112</t>
  </si>
  <si>
    <t>DOPRAV SVĚTLO VÝSTRAŽ SAMOSTATNÉ - MONTÁŽ S PŘESUNEM</t>
  </si>
  <si>
    <t>Přechodné dopravní značení - Výstražné světlo typu 1 samostatné + akumulátor včetně základové konstrukce (stojan k dopravním silničním značkám jednoduchý - červenobílé pruhování + základová deska) - půjčené značení (montáž s přemístěním) 
= 3ks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</si>
  <si>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</si>
  <si>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916113</t>
  </si>
  <si>
    <t>DOPRAV SVĚTLO VÝSTRAŽ SAMOSTATNÉ - DEMONTÁŽ</t>
  </si>
  <si>
    <t>Přechodné dopravní značení - Výstražné světlo typu 1 samostatné + akumulátor včetně základové konstrukce (stojan k dopravním silničním značkám jednoduchý - červenobílé pruhování + základová deska) - půjčené značení (demontáž) 
= 3ks</t>
  </si>
  <si>
    <t>Položka zahrnuje odstranění, demontáž a odklizení zařízení s odvozem na předepsané místo</t>
  </si>
  <si>
    <t>916119</t>
  </si>
  <si>
    <t>DOPRAV SVĚTLO VÝSTRAŽ SAMOSTATNÉ - NÁJEMNÉ</t>
  </si>
  <si>
    <t>Přechodné dopravní značení - Výstražné světlo typu 1 samostatné + akumulátor včetně základové konstrukce (stojan k dopravním silničním značkám jednoduchý - červenobílé pruhování + základová deska) - půjčené značení (nájem) 
= 3ks*105dnů</t>
  </si>
  <si>
    <t>3*105=315,000 [A]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</si>
  <si>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</si>
  <si>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</si>
  <si>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</si>
  <si>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Přechodné dopr. značení - Výstražná světla typu-1 souprava pěti kusů + akumulátor - půjčené značení (montáž s přestavěním). 
= 2ks</t>
  </si>
  <si>
    <t>916133</t>
  </si>
  <si>
    <t>DOPRAV SVĚTLO VÝSTRAŽ SOUPRAVA 5KS - DEMONTÁŽ</t>
  </si>
  <si>
    <t>Přechodné dopr. značení - Výstražná světla typu-1 souprava pěti kusů + akumulátor - půjčené značení (demontáž). 
= 2ks</t>
  </si>
  <si>
    <t>916139</t>
  </si>
  <si>
    <t>DOPRAVNÍ SVĚTLO VÝSTRAŽNÉ SOUPRAVA 5 KUSŮ - NÁJEMNÉ</t>
  </si>
  <si>
    <t>Přechodné dopr. značení - Výstražná světla typu-1 souprava pěti kusů + akumulátor - půjčené značení (nájem). 
= 2ks*105dnů</t>
  </si>
  <si>
    <t>2*105=210,000 [A]</t>
  </si>
  <si>
    <t>916352</t>
  </si>
  <si>
    <t>SMĚROVACÍ DESKY Z4 OBOUSTR S FÓLIÍ TŘ 1 - MONTÁŽ S PŘESUNEM</t>
  </si>
  <si>
    <t>Přechodné dopr. značení - Svislá dopravní značka plastová normální velikosti včetně základové konstrukce (základová deska): Z4a - půjčené značení (montáž s přestavěním) 
= 10ks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</si>
  <si>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</si>
  <si>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916353</t>
  </si>
  <si>
    <t>SMĚROVACÍ DESKY Z4 OBOUSTR S FÓLIÍ TŘ 1 - DEMONTÁŽ</t>
  </si>
  <si>
    <t>Přechodné dopr. značení - Svislá dopravní značka plastová normální velikosti včetně základové konstrukce (základová deska): Z4a - půjčené značení (demontáž). 
= 10ks</t>
  </si>
  <si>
    <t>916359</t>
  </si>
  <si>
    <t>SMĚROVACÍ DESKY Z4 OBOUSTR S FÓLIÍ TŘ 1 - NÁJEMNÉ</t>
  </si>
  <si>
    <t>Přechodné dopr. značení - Svislá dopravní značka plastová normální velikosti včetně základové konstrukce (základová deska): Z4a - půjčené značení (nájem). 
= 10ks*105dnů</t>
  </si>
  <si>
    <t>10*105=1 050,000 [A]</t>
  </si>
  <si>
    <t>VRN.2</t>
  </si>
  <si>
    <t>PLÁN ORGANIZACE VÝSTAVBY</t>
  </si>
  <si>
    <t>02620-R</t>
  </si>
  <si>
    <t>ZKOUŠENÍ KONSTRUKCÍ A PRACÍ NEZÁVISLOU ZKUŠEBNOU</t>
  </si>
  <si>
    <t>Náklady na průzkumy v rámci realizace stavby - Zkoušení konstrukcí a prací (nad rámec KZP)</t>
  </si>
  <si>
    <t>zahrnuje veškeré náklady spojené s objednatelem požadovanými zkouškami</t>
  </si>
  <si>
    <t>02821-R</t>
  </si>
  <si>
    <t>PRŮZKUMNÉ PRÁCE ARCHEOLOGICKÉ NA POVRCHU</t>
  </si>
  <si>
    <t>Průběh výstavby - Záchranný archeologický průzkum</t>
  </si>
  <si>
    <t>02852-R</t>
  </si>
  <si>
    <t>PRŮZKUMNÉ PRÁCE DIAGNOSTIKY KONSTRUKCÍ V PODZEMÍ</t>
  </si>
  <si>
    <t>Dokončení výstavby - Kamerový průzkum stávající kanalizace, PVC DN=300 a Beton DN=400mm</t>
  </si>
  <si>
    <t>02910-R</t>
  </si>
  <si>
    <t>OSTATNÍ POŽADAVKY - ZEMĚMĚŘIČSKÁ MĚŘENÍ</t>
  </si>
  <si>
    <t>Příprava výstavby - Geodetická činnost v průběhu provádění stavebních prací (geodet zhotovitele stavby pro celou stavbu) včetně vytyčení hranic pozemků a vytyčení obvodu stavby. Součástí je vybudování potřebné vytyčovací sítě pro celou stavbu.</t>
  </si>
  <si>
    <t>zahrnuje veškeré náklady spojené s objednatelem požadovanými pracemi,  
- pro stanovení orientační investorské ceny určete jednotkovou cenu jako 1% odhadované ceny stavby</t>
  </si>
  <si>
    <t>Příprava výstavby - Vytyčení podzemních inženýrských sítí jejich správci, popřípadě provedení kopaných sond pro ověření polohy a jejich hloubky pod terénem.</t>
  </si>
  <si>
    <t>02911-R</t>
  </si>
  <si>
    <t>OSTATNÍ POŽADAVKY - GEODETICKÉ ZAMĚŘENÍ</t>
  </si>
  <si>
    <t>Dokončení výstavby - Geometrické zaměření celé stavby sloužící pro vypracování dokumentace skutečného provedení stavby a pro vypracování geometrického plánu potvrzeného katastrálním úřadem po dokončení stavby.</t>
  </si>
  <si>
    <t>02940-R</t>
  </si>
  <si>
    <t>OSTATNÍ POŽADAVKY - VYPRACOVÁNÍ DOKUMENTACE</t>
  </si>
  <si>
    <t>Příprava výstavby - Rozhodnutí o povolení zvláštního užívání pozemní komunikace</t>
  </si>
  <si>
    <t>Příprava výstavby - Havarijní plán</t>
  </si>
  <si>
    <t>Příprava výstavby - Povodňový plán</t>
  </si>
  <si>
    <t>04</t>
  </si>
  <si>
    <t>Příprava výstavby – Výrobně technická dokumentace na ocelové konstrukce</t>
  </si>
  <si>
    <t>05</t>
  </si>
  <si>
    <t>Dokončení výstavby - Fotodokumentace stavby - 1x měsíčně sada barevných fotografií v digitální formě +  závěrečná dokumentace po dokončení stavby v albu s popisem v tištěné i elektronické formě v počtu dle SoD.</t>
  </si>
  <si>
    <t>06</t>
  </si>
  <si>
    <t>Zajištění převzetí pozemku parcelní číslo 409/2 před stavbou do dočasného záboru pro stavbu mostu a předání pozemku po stavbě, včetně uzavření nájemní smlouvy se společností Argo s.r.o. - zahrnuje veškeré náklady spojené s objednatelem požadovanými pracemi včetně nájemného.</t>
  </si>
  <si>
    <t>02943-R</t>
  </si>
  <si>
    <t>OSTATNÍ POŽADAVKY - VYPRACOVÁNÍ RDS</t>
  </si>
  <si>
    <t>Příprava výstavby - Realizační dokumentace celé stavby v rozsahu dle požadavků objednatele včetně zapracování všech podmínek a požadavků stavebního povolení a podmínek stanovených zadávací dokumentací. Dokumentace bude zpracována pro všechny objekty dle čl. 6.1.2 (TKP D kap. 6, příl. 5); jejím předmětem je dokumentace všech zhotovovaných a pomocných konstrukcí a prací nutných ke stavbě objektu. Součástí je předání dokumentace v tištěné podobě v požadovaném počtu paré a předání v elektonické podobě (rozsah a uspořádání odpovídající podobě tištěné) v uzavřeném (PDF) a otevřeném formátu (DWG, XLS, DOC, apod.).</t>
  </si>
  <si>
    <t>02944-R</t>
  </si>
  <si>
    <t>OSTAT POŽADAVKY - DOKUMENTACE SKUTEČ PROVEDENÍ</t>
  </si>
  <si>
    <t>Dokončení výstavby - Dokumentace skutečného provedení stavby v rozsahu dle přílohy č. 3 k vyhlášce č. 499/2006 Sb. ve smyslu § 125 odst. 6 stavebního zákona a dle vyhlášky 146/2008 Sb. Součástí je předání dokumentace v tištěné podobě v požadovaném počtu paré a předání v elektonické podobě (rozsah a uspořádání odpovídající podobě tištěné) v uzavřeném (PDF) a otevřeném formátu (DWG, XLS, DOC, apod.). 
Součástí je potřebné zhotovení potřebných provozních a havarijních řádů.</t>
  </si>
  <si>
    <t>02945-R</t>
  </si>
  <si>
    <t>OSTAT POŽADAVKY - GEOMETRICKÝ PLÁN</t>
  </si>
  <si>
    <t>Dokončení výstavby - Zajištění geometrických plánů skutečného provedení objektů a geometrických plánů věcných břemen v požadovaném formátu s hranicemi pozemků jako podklad pro vklad do katastrální mapy pro evidenci změn na katastrálním úřadu. Tato dokumentace bude předána v termínu dle potřeb investora.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</si>
  <si>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</si>
  <si>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02950-R</t>
  </si>
  <si>
    <t>OSTATNÍ POŽADAVKY - POSUDKY, KONTROLY, REVIZNÍ ZPRÁVY</t>
  </si>
  <si>
    <t>Příprava výstavby - Zdokumentování technického stavu nemovitostí situovaných v okolí stavby. Provedeno před stavbou a po dokončení stavby</t>
  </si>
  <si>
    <t>02960-R</t>
  </si>
  <si>
    <t>OSTATNÍ POŽADAVKY - ODBORNÝ DOZOR</t>
  </si>
  <si>
    <t>Průběh výstavby - Archeologický dohled</t>
  </si>
  <si>
    <t>zahrnuje veškeré náklady spojené s objednatelem požadovaným dozorem</t>
  </si>
  <si>
    <t>03100-R</t>
  </si>
  <si>
    <t>ZAŘÍZENÍ STAVENIŠTĚ - ZŘÍZENÍ, PROVOZ, DEMONTÁŽ</t>
  </si>
  <si>
    <t>KS</t>
  </si>
  <si>
    <t>Průběh výstavby - Tabule se základními informacemi o stavbě (Billboard) (dodávka, montáž, demontáž)</t>
  </si>
  <si>
    <t>zahrnuje objednatelem povolené náklady na pořízení (event. pronájem), provozování, udržování a likvidaci zhotovitelova zařízení</t>
  </si>
  <si>
    <t>Zařízení staveniště - Kompletní zařízení staveniště pro celou stavbu včetně zajištění potřebných povolení a rozhodnutí. 
Položka zahrnuje náklady spojené se staveništními komunikacemi, oplocením staveniště, zřízením pěších koridorů i s případnými lávkami pro pěší, osvětlením staveniště a pěších koridorů,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 Poplatky a náklady za spotřebované energie, plyn, vodu, odvoz fekálií atd. v době výstavby až do předání díla. Zajištění údržby veřejných komunikací a komunikací pro pěší v průběhu celé stavby, včetně případné zimní údržby. Veškeré dočasné konstrukce požadující koordinátor BOZP.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</si>
</sst>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6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topLeftCell="A5" workbookViewId="0">
      <selection activeCell="B21" sqref="B21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4"/>
      <c r="B1" s="4" t="s">
        <v>0</v>
      </c>
      <c r="C1" s="4"/>
      <c r="D1" s="4"/>
      <c r="E1" s="4"/>
    </row>
    <row r="2" spans="1:5" ht="12.75" customHeight="1" x14ac:dyDescent="0.2">
      <c r="A2" s="34"/>
      <c r="B2" s="35" t="s">
        <v>1</v>
      </c>
      <c r="C2" s="4"/>
      <c r="D2" s="4"/>
      <c r="E2" s="4"/>
    </row>
    <row r="3" spans="1:5" ht="19.899999999999999" customHeight="1" x14ac:dyDescent="0.2">
      <c r="A3" s="34"/>
      <c r="B3" s="34"/>
      <c r="C3" s="4"/>
      <c r="D3" s="4"/>
      <c r="E3" s="4"/>
    </row>
    <row r="4" spans="1:5" ht="19.899999999999999" customHeight="1" x14ac:dyDescent="0.3">
      <c r="A4" s="4"/>
      <c r="B4" s="36" t="s">
        <v>2</v>
      </c>
      <c r="C4" s="34"/>
      <c r="D4" s="34"/>
      <c r="E4" s="4"/>
    </row>
    <row r="5" spans="1:5" ht="12.75" customHeight="1" x14ac:dyDescent="0.2">
      <c r="A5" s="4"/>
      <c r="B5" s="34" t="s">
        <v>3</v>
      </c>
      <c r="C5" s="34"/>
      <c r="D5" s="34"/>
      <c r="E5" s="4"/>
    </row>
    <row r="6" spans="1:5" ht="12.75" customHeight="1" x14ac:dyDescent="0.2">
      <c r="A6" s="4"/>
      <c r="B6" s="5" t="s">
        <v>4</v>
      </c>
      <c r="C6" s="7">
        <f>SUM(C10:C15)</f>
        <v>12181746.310000001</v>
      </c>
      <c r="D6" s="4"/>
      <c r="E6" s="4"/>
    </row>
    <row r="7" spans="1:5" ht="12.75" customHeight="1" x14ac:dyDescent="0.2">
      <c r="A7" s="4"/>
      <c r="B7" s="5" t="s">
        <v>5</v>
      </c>
      <c r="C7" s="7">
        <f>SUM(E10:E15)</f>
        <v>14739913.035099998</v>
      </c>
      <c r="D7" s="4"/>
      <c r="E7" s="4"/>
    </row>
    <row r="8" spans="1:5" ht="12.75" customHeight="1" x14ac:dyDescent="0.2">
      <c r="A8" s="2"/>
      <c r="B8" s="2"/>
      <c r="C8" s="2"/>
      <c r="D8" s="2"/>
      <c r="E8" s="2"/>
    </row>
    <row r="9" spans="1:5" ht="12.75" customHeight="1" x14ac:dyDescent="0.2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ht="12.75" customHeight="1" x14ac:dyDescent="0.2">
      <c r="A10" s="16" t="s">
        <v>24</v>
      </c>
      <c r="B10" s="16" t="s">
        <v>25</v>
      </c>
      <c r="C10" s="17">
        <f>'SO 101'!I3</f>
        <v>625420.75</v>
      </c>
      <c r="D10" s="17">
        <f>'SO 101'!O2</f>
        <v>131338.35749999998</v>
      </c>
      <c r="E10" s="17">
        <f t="shared" ref="E10:E15" si="0">C10+D10</f>
        <v>756759.10749999993</v>
      </c>
    </row>
    <row r="11" spans="1:5" ht="12.75" customHeight="1" x14ac:dyDescent="0.2">
      <c r="A11" s="16" t="s">
        <v>262</v>
      </c>
      <c r="B11" s="16" t="s">
        <v>263</v>
      </c>
      <c r="C11" s="17">
        <f>'SO 201'!I3</f>
        <v>8278200.5899999999</v>
      </c>
      <c r="D11" s="17">
        <f>'SO 201'!O2</f>
        <v>1738422.1239</v>
      </c>
      <c r="E11" s="17">
        <f t="shared" si="0"/>
        <v>10016622.7139</v>
      </c>
    </row>
    <row r="12" spans="1:5" ht="12.75" customHeight="1" x14ac:dyDescent="0.2">
      <c r="A12" s="16" t="s">
        <v>889</v>
      </c>
      <c r="B12" s="16" t="s">
        <v>890</v>
      </c>
      <c r="C12" s="17">
        <f>'SO 301'!I3</f>
        <v>1667267.5199999998</v>
      </c>
      <c r="D12" s="17">
        <f>'SO 301'!O2</f>
        <v>350126.17919999996</v>
      </c>
      <c r="E12" s="17">
        <f t="shared" si="0"/>
        <v>2017393.6991999997</v>
      </c>
    </row>
    <row r="13" spans="1:5" ht="12.75" customHeight="1" x14ac:dyDescent="0.2">
      <c r="A13" s="16" t="s">
        <v>1170</v>
      </c>
      <c r="B13" s="16" t="s">
        <v>1171</v>
      </c>
      <c r="C13" s="17">
        <f>'SO 401'!I3</f>
        <v>315654.8</v>
      </c>
      <c r="D13" s="17">
        <f>'SO 401'!O2</f>
        <v>66287.508000000002</v>
      </c>
      <c r="E13" s="17">
        <f t="shared" si="0"/>
        <v>381942.30799999996</v>
      </c>
    </row>
    <row r="14" spans="1:5" ht="12.75" customHeight="1" x14ac:dyDescent="0.2">
      <c r="A14" s="16" t="s">
        <v>1300</v>
      </c>
      <c r="B14" s="16" t="s">
        <v>1301</v>
      </c>
      <c r="C14" s="17">
        <f>VRN.1!I3</f>
        <v>210202.65</v>
      </c>
      <c r="D14" s="17">
        <f>VRN.1!O2</f>
        <v>44142.556499999999</v>
      </c>
      <c r="E14" s="17">
        <f t="shared" si="0"/>
        <v>254345.2065</v>
      </c>
    </row>
    <row r="15" spans="1:5" ht="12.75" customHeight="1" x14ac:dyDescent="0.2">
      <c r="A15" s="16" t="s">
        <v>1347</v>
      </c>
      <c r="B15" s="16" t="s">
        <v>1348</v>
      </c>
      <c r="C15" s="17">
        <f>VRN.2!I3</f>
        <v>1085000</v>
      </c>
      <c r="D15" s="17">
        <f>VRN.2!O2</f>
        <v>227850</v>
      </c>
      <c r="E15" s="17">
        <f t="shared" si="0"/>
        <v>1312850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6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22</v>
      </c>
    </row>
    <row r="2" spans="1:18" ht="25.1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J2" s="4"/>
      <c r="O2">
        <f>0+O8+O17+O90+O107+O132+O137</f>
        <v>131338.35749999998</v>
      </c>
      <c r="P2" t="s">
        <v>22</v>
      </c>
    </row>
    <row r="3" spans="1:18" ht="15" customHeight="1" x14ac:dyDescent="0.25">
      <c r="A3" t="s">
        <v>12</v>
      </c>
      <c r="B3" s="11" t="s">
        <v>14</v>
      </c>
      <c r="C3" s="38" t="s">
        <v>15</v>
      </c>
      <c r="D3" s="34"/>
      <c r="E3" s="12" t="s">
        <v>16</v>
      </c>
      <c r="F3" s="4"/>
      <c r="G3" s="9"/>
      <c r="H3" s="8" t="s">
        <v>24</v>
      </c>
      <c r="I3" s="33">
        <f>0+I8+I17+I90+I107+I132+I137</f>
        <v>625420.75</v>
      </c>
      <c r="J3" s="10"/>
      <c r="O3" t="s">
        <v>19</v>
      </c>
      <c r="P3" t="s">
        <v>23</v>
      </c>
    </row>
    <row r="4" spans="1:18" ht="15" customHeight="1" x14ac:dyDescent="0.25">
      <c r="A4" t="s">
        <v>17</v>
      </c>
      <c r="B4" s="13" t="s">
        <v>18</v>
      </c>
      <c r="C4" s="39" t="s">
        <v>24</v>
      </c>
      <c r="D4" s="40"/>
      <c r="E4" s="14" t="s">
        <v>25</v>
      </c>
      <c r="F4" s="2"/>
      <c r="G4" s="2"/>
      <c r="H4" s="15"/>
      <c r="I4" s="15"/>
      <c r="J4" s="2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J5" s="37" t="s">
        <v>43</v>
      </c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  <c r="J6" s="37"/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  <c r="J7" s="1" t="s">
        <v>44</v>
      </c>
    </row>
    <row r="8" spans="1:18" ht="12.75" customHeight="1" x14ac:dyDescent="0.2">
      <c r="A8" s="15" t="s">
        <v>45</v>
      </c>
      <c r="B8" s="15"/>
      <c r="C8" s="19" t="s">
        <v>27</v>
      </c>
      <c r="D8" s="15"/>
      <c r="E8" s="20" t="s">
        <v>46</v>
      </c>
      <c r="F8" s="15"/>
      <c r="G8" s="15"/>
      <c r="H8" s="15"/>
      <c r="I8" s="21">
        <f>0+Q8</f>
        <v>78956</v>
      </c>
      <c r="J8" s="15"/>
      <c r="O8">
        <f>0+R8</f>
        <v>16580.760000000002</v>
      </c>
      <c r="Q8">
        <f>0+I9+I13</f>
        <v>78956</v>
      </c>
      <c r="R8">
        <f>0+O9+O13</f>
        <v>16580.760000000002</v>
      </c>
    </row>
    <row r="9" spans="1:18" x14ac:dyDescent="0.2">
      <c r="A9" s="18" t="s">
        <v>47</v>
      </c>
      <c r="B9" s="22" t="s">
        <v>48</v>
      </c>
      <c r="C9" s="22" t="s">
        <v>49</v>
      </c>
      <c r="D9" s="18" t="s">
        <v>50</v>
      </c>
      <c r="E9" s="23" t="s">
        <v>51</v>
      </c>
      <c r="F9" s="24" t="s">
        <v>52</v>
      </c>
      <c r="G9" s="25">
        <v>26.14</v>
      </c>
      <c r="H9" s="26">
        <v>400</v>
      </c>
      <c r="I9" s="26">
        <f>ROUND(ROUND(H9,2)*ROUND(G9,3),2)</f>
        <v>10456</v>
      </c>
      <c r="J9" s="24" t="s">
        <v>53</v>
      </c>
      <c r="O9">
        <f>(I9*21)/100</f>
        <v>2195.7600000000002</v>
      </c>
      <c r="P9" t="s">
        <v>23</v>
      </c>
    </row>
    <row r="10" spans="1:18" ht="38.25" x14ac:dyDescent="0.2">
      <c r="A10" s="27" t="s">
        <v>54</v>
      </c>
      <c r="E10" s="28" t="s">
        <v>55</v>
      </c>
    </row>
    <row r="11" spans="1:18" x14ac:dyDescent="0.2">
      <c r="A11" s="29" t="s">
        <v>56</v>
      </c>
      <c r="E11" s="30" t="s">
        <v>57</v>
      </c>
    </row>
    <row r="12" spans="1:18" ht="25.5" x14ac:dyDescent="0.2">
      <c r="A12" t="s">
        <v>58</v>
      </c>
      <c r="E12" s="28" t="s">
        <v>59</v>
      </c>
    </row>
    <row r="13" spans="1:18" x14ac:dyDescent="0.2">
      <c r="A13" s="18" t="s">
        <v>47</v>
      </c>
      <c r="B13" s="22" t="s">
        <v>60</v>
      </c>
      <c r="C13" s="22" t="s">
        <v>49</v>
      </c>
      <c r="D13" s="18" t="s">
        <v>61</v>
      </c>
      <c r="E13" s="23" t="s">
        <v>51</v>
      </c>
      <c r="F13" s="24" t="s">
        <v>52</v>
      </c>
      <c r="G13" s="25">
        <v>171.25</v>
      </c>
      <c r="H13" s="26">
        <v>400</v>
      </c>
      <c r="I13" s="26">
        <f>ROUND(ROUND(H13,2)*ROUND(G13,3),2)</f>
        <v>68500</v>
      </c>
      <c r="J13" s="24" t="s">
        <v>53</v>
      </c>
      <c r="O13">
        <f>(I13*21)/100</f>
        <v>14385</v>
      </c>
      <c r="P13" t="s">
        <v>23</v>
      </c>
    </row>
    <row r="14" spans="1:18" ht="38.25" x14ac:dyDescent="0.2">
      <c r="A14" s="27" t="s">
        <v>54</v>
      </c>
      <c r="E14" s="28" t="s">
        <v>62</v>
      </c>
    </row>
    <row r="15" spans="1:18" x14ac:dyDescent="0.2">
      <c r="A15" s="29" t="s">
        <v>56</v>
      </c>
      <c r="E15" s="30" t="s">
        <v>63</v>
      </c>
    </row>
    <row r="16" spans="1:18" ht="25.5" x14ac:dyDescent="0.2">
      <c r="A16" t="s">
        <v>58</v>
      </c>
      <c r="E16" s="28" t="s">
        <v>59</v>
      </c>
    </row>
    <row r="17" spans="1:18" ht="12.75" customHeight="1" x14ac:dyDescent="0.2">
      <c r="A17" s="2" t="s">
        <v>45</v>
      </c>
      <c r="B17" s="2"/>
      <c r="C17" s="31" t="s">
        <v>29</v>
      </c>
      <c r="D17" s="2"/>
      <c r="E17" s="20" t="s">
        <v>64</v>
      </c>
      <c r="F17" s="2"/>
      <c r="G17" s="2"/>
      <c r="H17" s="2"/>
      <c r="I17" s="32">
        <f>0+Q17</f>
        <v>257709.65</v>
      </c>
      <c r="J17" s="2"/>
      <c r="O17">
        <f>0+R17</f>
        <v>54119.0265</v>
      </c>
      <c r="Q17">
        <f>0+I18+I22+I26+I30+I34+I38+I42+I46+I50+I54+I58+I62+I66+I70+I74+I78+I82+I86</f>
        <v>257709.65</v>
      </c>
      <c r="R17">
        <f>0+O18+O22+O26+O30+O34+O38+O42+O46+O50+O54+O58+O62+O66+O70+O74+O78+O82+O86</f>
        <v>54119.0265</v>
      </c>
    </row>
    <row r="18" spans="1:18" x14ac:dyDescent="0.2">
      <c r="A18" s="18" t="s">
        <v>47</v>
      </c>
      <c r="B18" s="22" t="s">
        <v>29</v>
      </c>
      <c r="C18" s="22" t="s">
        <v>65</v>
      </c>
      <c r="D18" s="18" t="s">
        <v>66</v>
      </c>
      <c r="E18" s="23" t="s">
        <v>67</v>
      </c>
      <c r="F18" s="24" t="s">
        <v>68</v>
      </c>
      <c r="G18" s="25">
        <v>10</v>
      </c>
      <c r="H18" s="26">
        <v>56.16</v>
      </c>
      <c r="I18" s="26">
        <f>ROUND(ROUND(H18,2)*ROUND(G18,3),2)</f>
        <v>561.6</v>
      </c>
      <c r="J18" s="24" t="s">
        <v>69</v>
      </c>
      <c r="O18">
        <f>(I18*21)/100</f>
        <v>117.93600000000001</v>
      </c>
      <c r="P18" t="s">
        <v>23</v>
      </c>
    </row>
    <row r="19" spans="1:18" ht="51" x14ac:dyDescent="0.2">
      <c r="A19" s="27" t="s">
        <v>54</v>
      </c>
      <c r="E19" s="28" t="s">
        <v>70</v>
      </c>
    </row>
    <row r="20" spans="1:18" x14ac:dyDescent="0.2">
      <c r="A20" s="29" t="s">
        <v>56</v>
      </c>
      <c r="E20" s="30" t="s">
        <v>71</v>
      </c>
    </row>
    <row r="21" spans="1:18" ht="38.25" x14ac:dyDescent="0.2">
      <c r="A21" t="s">
        <v>58</v>
      </c>
      <c r="E21" s="28" t="s">
        <v>72</v>
      </c>
    </row>
    <row r="22" spans="1:18" x14ac:dyDescent="0.2">
      <c r="A22" s="18" t="s">
        <v>47</v>
      </c>
      <c r="B22" s="22" t="s">
        <v>23</v>
      </c>
      <c r="C22" s="22" t="s">
        <v>73</v>
      </c>
      <c r="D22" s="18" t="s">
        <v>66</v>
      </c>
      <c r="E22" s="23" t="s">
        <v>74</v>
      </c>
      <c r="F22" s="24" t="s">
        <v>75</v>
      </c>
      <c r="G22" s="25">
        <v>1</v>
      </c>
      <c r="H22" s="26">
        <v>6247.8</v>
      </c>
      <c r="I22" s="26">
        <f>ROUND(ROUND(H22,2)*ROUND(G22,3),2)</f>
        <v>6247.8</v>
      </c>
      <c r="J22" s="24" t="s">
        <v>69</v>
      </c>
      <c r="O22">
        <f>(I22*21)/100</f>
        <v>1312.0380000000002</v>
      </c>
      <c r="P22" t="s">
        <v>23</v>
      </c>
    </row>
    <row r="23" spans="1:18" ht="51" x14ac:dyDescent="0.2">
      <c r="A23" s="27" t="s">
        <v>54</v>
      </c>
      <c r="E23" s="28" t="s">
        <v>76</v>
      </c>
    </row>
    <row r="24" spans="1:18" x14ac:dyDescent="0.2">
      <c r="A24" s="29" t="s">
        <v>56</v>
      </c>
      <c r="E24" s="30" t="s">
        <v>77</v>
      </c>
    </row>
    <row r="25" spans="1:18" ht="165.75" x14ac:dyDescent="0.2">
      <c r="A25" t="s">
        <v>58</v>
      </c>
      <c r="E25" s="28" t="s">
        <v>78</v>
      </c>
    </row>
    <row r="26" spans="1:18" x14ac:dyDescent="0.2">
      <c r="A26" s="18" t="s">
        <v>47</v>
      </c>
      <c r="B26" s="22" t="s">
        <v>42</v>
      </c>
      <c r="C26" s="22" t="s">
        <v>79</v>
      </c>
      <c r="D26" s="18" t="s">
        <v>66</v>
      </c>
      <c r="E26" s="23" t="s">
        <v>80</v>
      </c>
      <c r="F26" s="24" t="s">
        <v>81</v>
      </c>
      <c r="G26" s="25">
        <v>0.45</v>
      </c>
      <c r="H26" s="26">
        <v>2913.3</v>
      </c>
      <c r="I26" s="26">
        <f>ROUND(ROUND(H26,2)*ROUND(G26,3),2)</f>
        <v>1310.99</v>
      </c>
      <c r="J26" s="24" t="s">
        <v>69</v>
      </c>
      <c r="O26">
        <f>(I26*21)/100</f>
        <v>275.30790000000002</v>
      </c>
      <c r="P26" t="s">
        <v>23</v>
      </c>
    </row>
    <row r="27" spans="1:18" ht="63.75" x14ac:dyDescent="0.2">
      <c r="A27" s="27" t="s">
        <v>54</v>
      </c>
      <c r="E27" s="28" t="s">
        <v>82</v>
      </c>
    </row>
    <row r="28" spans="1:18" x14ac:dyDescent="0.2">
      <c r="A28" s="29" t="s">
        <v>56</v>
      </c>
      <c r="E28" s="30" t="s">
        <v>83</v>
      </c>
    </row>
    <row r="29" spans="1:18" ht="63.75" x14ac:dyDescent="0.2">
      <c r="A29" t="s">
        <v>58</v>
      </c>
      <c r="E29" s="28" t="s">
        <v>84</v>
      </c>
    </row>
    <row r="30" spans="1:18" x14ac:dyDescent="0.2">
      <c r="A30" s="18" t="s">
        <v>47</v>
      </c>
      <c r="B30" s="22" t="s">
        <v>85</v>
      </c>
      <c r="C30" s="22" t="s">
        <v>86</v>
      </c>
      <c r="D30" s="18" t="s">
        <v>66</v>
      </c>
      <c r="E30" s="23" t="s">
        <v>87</v>
      </c>
      <c r="F30" s="24" t="s">
        <v>68</v>
      </c>
      <c r="G30" s="25">
        <v>7</v>
      </c>
      <c r="H30" s="26">
        <v>162.63</v>
      </c>
      <c r="I30" s="26">
        <f>ROUND(ROUND(H30,2)*ROUND(G30,3),2)</f>
        <v>1138.4100000000001</v>
      </c>
      <c r="J30" s="24" t="s">
        <v>69</v>
      </c>
      <c r="O30">
        <f>(I30*21)/100</f>
        <v>239.06610000000001</v>
      </c>
      <c r="P30" t="s">
        <v>23</v>
      </c>
    </row>
    <row r="31" spans="1:18" ht="51" x14ac:dyDescent="0.2">
      <c r="A31" s="27" t="s">
        <v>54</v>
      </c>
      <c r="E31" s="28" t="s">
        <v>88</v>
      </c>
    </row>
    <row r="32" spans="1:18" x14ac:dyDescent="0.2">
      <c r="A32" s="29" t="s">
        <v>56</v>
      </c>
      <c r="E32" s="30" t="s">
        <v>89</v>
      </c>
    </row>
    <row r="33" spans="1:16" ht="63.75" x14ac:dyDescent="0.2">
      <c r="A33" t="s">
        <v>58</v>
      </c>
      <c r="E33" s="28" t="s">
        <v>90</v>
      </c>
    </row>
    <row r="34" spans="1:16" ht="25.5" x14ac:dyDescent="0.2">
      <c r="A34" s="18" t="s">
        <v>47</v>
      </c>
      <c r="B34" s="22" t="s">
        <v>44</v>
      </c>
      <c r="C34" s="22" t="s">
        <v>91</v>
      </c>
      <c r="D34" s="18" t="s">
        <v>66</v>
      </c>
      <c r="E34" s="23" t="s">
        <v>92</v>
      </c>
      <c r="F34" s="24" t="s">
        <v>81</v>
      </c>
      <c r="G34" s="25">
        <v>1.3740000000000001</v>
      </c>
      <c r="H34" s="26">
        <v>725.4</v>
      </c>
      <c r="I34" s="26">
        <f>ROUND(ROUND(H34,2)*ROUND(G34,3),2)</f>
        <v>996.7</v>
      </c>
      <c r="J34" s="24" t="s">
        <v>69</v>
      </c>
      <c r="O34">
        <f>(I34*21)/100</f>
        <v>209.30700000000002</v>
      </c>
      <c r="P34" t="s">
        <v>23</v>
      </c>
    </row>
    <row r="35" spans="1:16" ht="63.75" x14ac:dyDescent="0.2">
      <c r="A35" s="27" t="s">
        <v>54</v>
      </c>
      <c r="E35" s="28" t="s">
        <v>93</v>
      </c>
    </row>
    <row r="36" spans="1:16" x14ac:dyDescent="0.2">
      <c r="A36" s="29" t="s">
        <v>56</v>
      </c>
      <c r="E36" s="30" t="s">
        <v>94</v>
      </c>
    </row>
    <row r="37" spans="1:16" ht="63.75" x14ac:dyDescent="0.2">
      <c r="A37" t="s">
        <v>58</v>
      </c>
      <c r="E37" s="28" t="s">
        <v>84</v>
      </c>
    </row>
    <row r="38" spans="1:16" x14ac:dyDescent="0.2">
      <c r="A38" s="18" t="s">
        <v>47</v>
      </c>
      <c r="B38" s="22" t="s">
        <v>37</v>
      </c>
      <c r="C38" s="22" t="s">
        <v>95</v>
      </c>
      <c r="D38" s="18" t="s">
        <v>66</v>
      </c>
      <c r="E38" s="23" t="s">
        <v>96</v>
      </c>
      <c r="F38" s="24" t="s">
        <v>97</v>
      </c>
      <c r="G38" s="25">
        <v>44</v>
      </c>
      <c r="H38" s="26">
        <v>53.82</v>
      </c>
      <c r="I38" s="26">
        <f>ROUND(ROUND(H38,2)*ROUND(G38,3),2)</f>
        <v>2368.08</v>
      </c>
      <c r="J38" s="24" t="s">
        <v>69</v>
      </c>
      <c r="O38">
        <f>(I38*21)/100</f>
        <v>497.29680000000002</v>
      </c>
      <c r="P38" t="s">
        <v>23</v>
      </c>
    </row>
    <row r="39" spans="1:16" ht="51" x14ac:dyDescent="0.2">
      <c r="A39" s="27" t="s">
        <v>54</v>
      </c>
      <c r="E39" s="28" t="s">
        <v>98</v>
      </c>
    </row>
    <row r="40" spans="1:16" x14ac:dyDescent="0.2">
      <c r="A40" s="29" t="s">
        <v>56</v>
      </c>
      <c r="E40" s="30" t="s">
        <v>99</v>
      </c>
    </row>
    <row r="41" spans="1:16" ht="63.75" x14ac:dyDescent="0.2">
      <c r="A41" t="s">
        <v>58</v>
      </c>
      <c r="E41" s="28" t="s">
        <v>84</v>
      </c>
    </row>
    <row r="42" spans="1:16" x14ac:dyDescent="0.2">
      <c r="A42" s="18" t="s">
        <v>47</v>
      </c>
      <c r="B42" s="22" t="s">
        <v>35</v>
      </c>
      <c r="C42" s="22" t="s">
        <v>100</v>
      </c>
      <c r="D42" s="18" t="s">
        <v>66</v>
      </c>
      <c r="E42" s="23" t="s">
        <v>101</v>
      </c>
      <c r="F42" s="24" t="s">
        <v>97</v>
      </c>
      <c r="G42" s="25">
        <v>46</v>
      </c>
      <c r="H42" s="26">
        <v>117</v>
      </c>
      <c r="I42" s="26">
        <f>ROUND(ROUND(H42,2)*ROUND(G42,3),2)</f>
        <v>5382</v>
      </c>
      <c r="J42" s="24" t="s">
        <v>69</v>
      </c>
      <c r="O42">
        <f>(I42*21)/100</f>
        <v>1130.22</v>
      </c>
      <c r="P42" t="s">
        <v>23</v>
      </c>
    </row>
    <row r="43" spans="1:16" ht="76.5" x14ac:dyDescent="0.2">
      <c r="A43" s="27" t="s">
        <v>54</v>
      </c>
      <c r="E43" s="28" t="s">
        <v>102</v>
      </c>
    </row>
    <row r="44" spans="1:16" x14ac:dyDescent="0.2">
      <c r="A44" s="29" t="s">
        <v>56</v>
      </c>
      <c r="E44" s="30" t="s">
        <v>103</v>
      </c>
    </row>
    <row r="45" spans="1:16" ht="63.75" x14ac:dyDescent="0.2">
      <c r="A45" t="s">
        <v>58</v>
      </c>
      <c r="E45" s="28" t="s">
        <v>84</v>
      </c>
    </row>
    <row r="46" spans="1:16" x14ac:dyDescent="0.2">
      <c r="A46" s="18" t="s">
        <v>47</v>
      </c>
      <c r="B46" s="22" t="s">
        <v>33</v>
      </c>
      <c r="C46" s="22" t="s">
        <v>104</v>
      </c>
      <c r="D46" s="18" t="s">
        <v>66</v>
      </c>
      <c r="E46" s="23" t="s">
        <v>105</v>
      </c>
      <c r="F46" s="24" t="s">
        <v>81</v>
      </c>
      <c r="G46" s="25">
        <v>85.263000000000005</v>
      </c>
      <c r="H46" s="26">
        <v>290.16000000000003</v>
      </c>
      <c r="I46" s="26">
        <f>ROUND(ROUND(H46,2)*ROUND(G46,3),2)</f>
        <v>24739.91</v>
      </c>
      <c r="J46" s="24" t="s">
        <v>69</v>
      </c>
      <c r="O46">
        <f>(I46*21)/100</f>
        <v>5195.3810999999996</v>
      </c>
      <c r="P46" t="s">
        <v>23</v>
      </c>
    </row>
    <row r="47" spans="1:16" ht="89.25" x14ac:dyDescent="0.2">
      <c r="A47" s="27" t="s">
        <v>54</v>
      </c>
      <c r="E47" s="28" t="s">
        <v>106</v>
      </c>
    </row>
    <row r="48" spans="1:16" ht="25.5" x14ac:dyDescent="0.2">
      <c r="A48" s="29" t="s">
        <v>56</v>
      </c>
      <c r="E48" s="30" t="s">
        <v>107</v>
      </c>
    </row>
    <row r="49" spans="1:16" ht="38.25" x14ac:dyDescent="0.2">
      <c r="A49" t="s">
        <v>58</v>
      </c>
      <c r="E49" s="28" t="s">
        <v>108</v>
      </c>
    </row>
    <row r="50" spans="1:16" x14ac:dyDescent="0.2">
      <c r="A50" s="18" t="s">
        <v>47</v>
      </c>
      <c r="B50" s="22" t="s">
        <v>109</v>
      </c>
      <c r="C50" s="22" t="s">
        <v>110</v>
      </c>
      <c r="D50" s="18" t="s">
        <v>66</v>
      </c>
      <c r="E50" s="23" t="s">
        <v>111</v>
      </c>
      <c r="F50" s="24" t="s">
        <v>75</v>
      </c>
      <c r="G50" s="25">
        <v>1</v>
      </c>
      <c r="H50" s="26">
        <v>734.76</v>
      </c>
      <c r="I50" s="26">
        <f>ROUND(ROUND(H50,2)*ROUND(G50,3),2)</f>
        <v>734.76</v>
      </c>
      <c r="J50" s="24" t="s">
        <v>69</v>
      </c>
      <c r="O50">
        <f>(I50*21)/100</f>
        <v>154.2996</v>
      </c>
      <c r="P50" t="s">
        <v>23</v>
      </c>
    </row>
    <row r="51" spans="1:16" ht="38.25" x14ac:dyDescent="0.2">
      <c r="A51" s="27" t="s">
        <v>54</v>
      </c>
      <c r="E51" s="28" t="s">
        <v>112</v>
      </c>
    </row>
    <row r="52" spans="1:16" x14ac:dyDescent="0.2">
      <c r="A52" s="29" t="s">
        <v>56</v>
      </c>
      <c r="E52" s="30" t="s">
        <v>77</v>
      </c>
    </row>
    <row r="53" spans="1:16" ht="63.75" x14ac:dyDescent="0.2">
      <c r="A53" t="s">
        <v>58</v>
      </c>
      <c r="E53" s="28" t="s">
        <v>113</v>
      </c>
    </row>
    <row r="54" spans="1:16" x14ac:dyDescent="0.2">
      <c r="A54" s="18" t="s">
        <v>47</v>
      </c>
      <c r="B54" s="22" t="s">
        <v>114</v>
      </c>
      <c r="C54" s="22" t="s">
        <v>115</v>
      </c>
      <c r="D54" s="18" t="s">
        <v>50</v>
      </c>
      <c r="E54" s="23" t="s">
        <v>116</v>
      </c>
      <c r="F54" s="24" t="s">
        <v>81</v>
      </c>
      <c r="G54" s="25">
        <v>74</v>
      </c>
      <c r="H54" s="26">
        <v>947.43</v>
      </c>
      <c r="I54" s="26">
        <f>ROUND(ROUND(H54,2)*ROUND(G54,3),2)</f>
        <v>70109.820000000007</v>
      </c>
      <c r="J54" s="24" t="s">
        <v>69</v>
      </c>
      <c r="O54">
        <f>(I54*21)/100</f>
        <v>14723.062200000002</v>
      </c>
      <c r="P54" t="s">
        <v>23</v>
      </c>
    </row>
    <row r="55" spans="1:16" ht="51" x14ac:dyDescent="0.2">
      <c r="A55" s="27" t="s">
        <v>54</v>
      </c>
      <c r="E55" s="28" t="s">
        <v>117</v>
      </c>
    </row>
    <row r="56" spans="1:16" x14ac:dyDescent="0.2">
      <c r="A56" s="29" t="s">
        <v>56</v>
      </c>
      <c r="E56" s="30" t="s">
        <v>118</v>
      </c>
    </row>
    <row r="57" spans="1:16" ht="242.25" x14ac:dyDescent="0.2">
      <c r="A57" t="s">
        <v>58</v>
      </c>
      <c r="E57" s="28" t="s">
        <v>119</v>
      </c>
    </row>
    <row r="58" spans="1:16" x14ac:dyDescent="0.2">
      <c r="A58" s="18" t="s">
        <v>47</v>
      </c>
      <c r="B58" s="22" t="s">
        <v>120</v>
      </c>
      <c r="C58" s="22" t="s">
        <v>115</v>
      </c>
      <c r="D58" s="18" t="s">
        <v>61</v>
      </c>
      <c r="E58" s="23" t="s">
        <v>116</v>
      </c>
      <c r="F58" s="24" t="s">
        <v>81</v>
      </c>
      <c r="G58" s="25">
        <v>75.584999999999994</v>
      </c>
      <c r="H58" s="26">
        <v>947.43</v>
      </c>
      <c r="I58" s="26">
        <f>ROUND(ROUND(H58,2)*ROUND(G58,3),2)</f>
        <v>71611.5</v>
      </c>
      <c r="J58" s="24" t="s">
        <v>69</v>
      </c>
      <c r="O58">
        <f>(I58*21)/100</f>
        <v>15038.415000000001</v>
      </c>
      <c r="P58" t="s">
        <v>23</v>
      </c>
    </row>
    <row r="59" spans="1:16" ht="63.75" x14ac:dyDescent="0.2">
      <c r="A59" s="27" t="s">
        <v>54</v>
      </c>
      <c r="E59" s="28" t="s">
        <v>121</v>
      </c>
    </row>
    <row r="60" spans="1:16" ht="25.5" x14ac:dyDescent="0.2">
      <c r="A60" s="29" t="s">
        <v>56</v>
      </c>
      <c r="E60" s="30" t="s">
        <v>122</v>
      </c>
    </row>
    <row r="61" spans="1:16" ht="242.25" x14ac:dyDescent="0.2">
      <c r="A61" t="s">
        <v>58</v>
      </c>
      <c r="E61" s="28" t="s">
        <v>119</v>
      </c>
    </row>
    <row r="62" spans="1:16" x14ac:dyDescent="0.2">
      <c r="A62" s="18" t="s">
        <v>47</v>
      </c>
      <c r="B62" s="22" t="s">
        <v>123</v>
      </c>
      <c r="C62" s="22" t="s">
        <v>124</v>
      </c>
      <c r="D62" s="18" t="s">
        <v>66</v>
      </c>
      <c r="E62" s="23" t="s">
        <v>125</v>
      </c>
      <c r="F62" s="24" t="s">
        <v>68</v>
      </c>
      <c r="G62" s="25">
        <v>75.099999999999994</v>
      </c>
      <c r="H62" s="26">
        <v>17.78</v>
      </c>
      <c r="I62" s="26">
        <f>ROUND(ROUND(H62,2)*ROUND(G62,3),2)</f>
        <v>1335.28</v>
      </c>
      <c r="J62" s="24" t="s">
        <v>69</v>
      </c>
      <c r="O62">
        <f>(I62*21)/100</f>
        <v>280.40879999999999</v>
      </c>
      <c r="P62" t="s">
        <v>23</v>
      </c>
    </row>
    <row r="63" spans="1:16" ht="38.25" x14ac:dyDescent="0.2">
      <c r="A63" s="27" t="s">
        <v>54</v>
      </c>
      <c r="E63" s="28" t="s">
        <v>126</v>
      </c>
    </row>
    <row r="64" spans="1:16" x14ac:dyDescent="0.2">
      <c r="A64" s="29" t="s">
        <v>56</v>
      </c>
      <c r="E64" s="30" t="s">
        <v>127</v>
      </c>
    </row>
    <row r="65" spans="1:16" ht="25.5" x14ac:dyDescent="0.2">
      <c r="A65" t="s">
        <v>58</v>
      </c>
      <c r="E65" s="28" t="s">
        <v>128</v>
      </c>
    </row>
    <row r="66" spans="1:16" x14ac:dyDescent="0.2">
      <c r="A66" s="18" t="s">
        <v>47</v>
      </c>
      <c r="B66" s="22" t="s">
        <v>129</v>
      </c>
      <c r="C66" s="22" t="s">
        <v>130</v>
      </c>
      <c r="D66" s="18" t="s">
        <v>66</v>
      </c>
      <c r="E66" s="23" t="s">
        <v>131</v>
      </c>
      <c r="F66" s="24" t="s">
        <v>68</v>
      </c>
      <c r="G66" s="25">
        <v>503.9</v>
      </c>
      <c r="H66" s="26">
        <v>58.5</v>
      </c>
      <c r="I66" s="26">
        <f>ROUND(ROUND(H66,2)*ROUND(G66,3),2)</f>
        <v>29478.15</v>
      </c>
      <c r="J66" s="24" t="s">
        <v>69</v>
      </c>
      <c r="O66">
        <f>(I66*21)/100</f>
        <v>6190.4115000000002</v>
      </c>
      <c r="P66" t="s">
        <v>23</v>
      </c>
    </row>
    <row r="67" spans="1:16" ht="63.75" x14ac:dyDescent="0.2">
      <c r="A67" s="27" t="s">
        <v>54</v>
      </c>
      <c r="E67" s="28" t="s">
        <v>132</v>
      </c>
    </row>
    <row r="68" spans="1:16" x14ac:dyDescent="0.2">
      <c r="A68" s="29" t="s">
        <v>56</v>
      </c>
      <c r="E68" s="30" t="s">
        <v>133</v>
      </c>
    </row>
    <row r="69" spans="1:16" x14ac:dyDescent="0.2">
      <c r="A69" t="s">
        <v>58</v>
      </c>
      <c r="E69" s="28" t="s">
        <v>134</v>
      </c>
    </row>
    <row r="70" spans="1:16" x14ac:dyDescent="0.2">
      <c r="A70" s="18" t="s">
        <v>47</v>
      </c>
      <c r="B70" s="22" t="s">
        <v>135</v>
      </c>
      <c r="C70" s="22" t="s">
        <v>136</v>
      </c>
      <c r="D70" s="18" t="s">
        <v>66</v>
      </c>
      <c r="E70" s="23" t="s">
        <v>137</v>
      </c>
      <c r="F70" s="24" t="s">
        <v>68</v>
      </c>
      <c r="G70" s="25">
        <v>144.9</v>
      </c>
      <c r="H70" s="26">
        <v>43.29</v>
      </c>
      <c r="I70" s="26">
        <f>ROUND(ROUND(H70,2)*ROUND(G70,3),2)</f>
        <v>6272.72</v>
      </c>
      <c r="J70" s="24" t="s">
        <v>69</v>
      </c>
      <c r="O70">
        <f>(I70*21)/100</f>
        <v>1317.2711999999999</v>
      </c>
      <c r="P70" t="s">
        <v>23</v>
      </c>
    </row>
    <row r="71" spans="1:16" ht="38.25" x14ac:dyDescent="0.2">
      <c r="A71" s="27" t="s">
        <v>54</v>
      </c>
      <c r="E71" s="28" t="s">
        <v>138</v>
      </c>
    </row>
    <row r="72" spans="1:16" x14ac:dyDescent="0.2">
      <c r="A72" s="29" t="s">
        <v>56</v>
      </c>
      <c r="E72" s="30" t="s">
        <v>139</v>
      </c>
    </row>
    <row r="73" spans="1:16" ht="38.25" x14ac:dyDescent="0.2">
      <c r="A73" t="s">
        <v>58</v>
      </c>
      <c r="E73" s="28" t="s">
        <v>140</v>
      </c>
    </row>
    <row r="74" spans="1:16" x14ac:dyDescent="0.2">
      <c r="A74" s="18" t="s">
        <v>47</v>
      </c>
      <c r="B74" s="22" t="s">
        <v>141</v>
      </c>
      <c r="C74" s="22" t="s">
        <v>142</v>
      </c>
      <c r="D74" s="18" t="s">
        <v>66</v>
      </c>
      <c r="E74" s="23" t="s">
        <v>143</v>
      </c>
      <c r="F74" s="24" t="s">
        <v>68</v>
      </c>
      <c r="G74" s="25">
        <v>359</v>
      </c>
      <c r="H74" s="26">
        <v>30.42</v>
      </c>
      <c r="I74" s="26">
        <f>ROUND(ROUND(H74,2)*ROUND(G74,3),2)</f>
        <v>10920.78</v>
      </c>
      <c r="J74" s="24" t="s">
        <v>69</v>
      </c>
      <c r="O74">
        <f>(I74*21)/100</f>
        <v>2293.3638000000001</v>
      </c>
      <c r="P74" t="s">
        <v>23</v>
      </c>
    </row>
    <row r="75" spans="1:16" ht="38.25" x14ac:dyDescent="0.2">
      <c r="A75" s="27" t="s">
        <v>54</v>
      </c>
      <c r="E75" s="28" t="s">
        <v>144</v>
      </c>
    </row>
    <row r="76" spans="1:16" x14ac:dyDescent="0.2">
      <c r="A76" s="29" t="s">
        <v>56</v>
      </c>
      <c r="E76" s="30" t="s">
        <v>145</v>
      </c>
    </row>
    <row r="77" spans="1:16" ht="38.25" x14ac:dyDescent="0.2">
      <c r="A77" t="s">
        <v>58</v>
      </c>
      <c r="E77" s="28" t="s">
        <v>146</v>
      </c>
    </row>
    <row r="78" spans="1:16" x14ac:dyDescent="0.2">
      <c r="A78" s="18" t="s">
        <v>47</v>
      </c>
      <c r="B78" s="22" t="s">
        <v>147</v>
      </c>
      <c r="C78" s="22" t="s">
        <v>148</v>
      </c>
      <c r="D78" s="18" t="s">
        <v>66</v>
      </c>
      <c r="E78" s="23" t="s">
        <v>149</v>
      </c>
      <c r="F78" s="24" t="s">
        <v>68</v>
      </c>
      <c r="G78" s="25">
        <v>503.9</v>
      </c>
      <c r="H78" s="26">
        <v>17.78</v>
      </c>
      <c r="I78" s="26">
        <f>ROUND(ROUND(H78,2)*ROUND(G78,3),2)</f>
        <v>8959.34</v>
      </c>
      <c r="J78" s="24" t="s">
        <v>69</v>
      </c>
      <c r="O78">
        <f>(I78*21)/100</f>
        <v>1881.4614000000001</v>
      </c>
      <c r="P78" t="s">
        <v>23</v>
      </c>
    </row>
    <row r="79" spans="1:16" ht="76.5" x14ac:dyDescent="0.2">
      <c r="A79" s="27" t="s">
        <v>54</v>
      </c>
      <c r="E79" s="28" t="s">
        <v>150</v>
      </c>
    </row>
    <row r="80" spans="1:16" x14ac:dyDescent="0.2">
      <c r="A80" s="29" t="s">
        <v>56</v>
      </c>
      <c r="E80" s="30" t="s">
        <v>133</v>
      </c>
    </row>
    <row r="81" spans="1:18" ht="25.5" x14ac:dyDescent="0.2">
      <c r="A81" t="s">
        <v>58</v>
      </c>
      <c r="E81" s="28" t="s">
        <v>151</v>
      </c>
    </row>
    <row r="82" spans="1:18" x14ac:dyDescent="0.2">
      <c r="A82" s="18" t="s">
        <v>47</v>
      </c>
      <c r="B82" s="22" t="s">
        <v>152</v>
      </c>
      <c r="C82" s="22" t="s">
        <v>153</v>
      </c>
      <c r="D82" s="18" t="s">
        <v>66</v>
      </c>
      <c r="E82" s="23" t="s">
        <v>154</v>
      </c>
      <c r="F82" s="24" t="s">
        <v>68</v>
      </c>
      <c r="G82" s="25">
        <v>503.9</v>
      </c>
      <c r="H82" s="26">
        <v>4.68</v>
      </c>
      <c r="I82" s="26">
        <f>ROUND(ROUND(H82,2)*ROUND(G82,3),2)</f>
        <v>2358.25</v>
      </c>
      <c r="J82" s="24" t="s">
        <v>69</v>
      </c>
      <c r="O82">
        <f>(I82*21)/100</f>
        <v>495.23250000000002</v>
      </c>
      <c r="P82" t="s">
        <v>23</v>
      </c>
    </row>
    <row r="83" spans="1:18" ht="76.5" x14ac:dyDescent="0.2">
      <c r="A83" s="27" t="s">
        <v>54</v>
      </c>
      <c r="E83" s="28" t="s">
        <v>155</v>
      </c>
    </row>
    <row r="84" spans="1:18" x14ac:dyDescent="0.2">
      <c r="A84" s="29" t="s">
        <v>56</v>
      </c>
      <c r="E84" s="30" t="s">
        <v>133</v>
      </c>
    </row>
    <row r="85" spans="1:18" ht="38.25" x14ac:dyDescent="0.2">
      <c r="A85" t="s">
        <v>58</v>
      </c>
      <c r="E85" s="28" t="s">
        <v>156</v>
      </c>
    </row>
    <row r="86" spans="1:18" x14ac:dyDescent="0.2">
      <c r="A86" s="18" t="s">
        <v>47</v>
      </c>
      <c r="B86" s="22" t="s">
        <v>22</v>
      </c>
      <c r="C86" s="22" t="s">
        <v>157</v>
      </c>
      <c r="D86" s="18" t="s">
        <v>66</v>
      </c>
      <c r="E86" s="23" t="s">
        <v>158</v>
      </c>
      <c r="F86" s="24" t="s">
        <v>68</v>
      </c>
      <c r="G86" s="25">
        <v>36</v>
      </c>
      <c r="H86" s="26">
        <v>366.21</v>
      </c>
      <c r="I86" s="26">
        <f>ROUND(ROUND(H86,2)*ROUND(G86,3),2)</f>
        <v>13183.56</v>
      </c>
      <c r="J86" s="24" t="s">
        <v>69</v>
      </c>
      <c r="O86">
        <f>(I86*21)/100</f>
        <v>2768.5475999999999</v>
      </c>
      <c r="P86" t="s">
        <v>23</v>
      </c>
    </row>
    <row r="87" spans="1:18" ht="51" x14ac:dyDescent="0.2">
      <c r="A87" s="27" t="s">
        <v>54</v>
      </c>
      <c r="E87" s="28" t="s">
        <v>159</v>
      </c>
    </row>
    <row r="88" spans="1:18" x14ac:dyDescent="0.2">
      <c r="A88" s="29" t="s">
        <v>56</v>
      </c>
      <c r="E88" s="30" t="s">
        <v>160</v>
      </c>
    </row>
    <row r="89" spans="1:18" ht="38.25" x14ac:dyDescent="0.2">
      <c r="A89" t="s">
        <v>58</v>
      </c>
      <c r="E89" s="28" t="s">
        <v>161</v>
      </c>
    </row>
    <row r="90" spans="1:18" ht="12.75" customHeight="1" x14ac:dyDescent="0.2">
      <c r="A90" s="2" t="s">
        <v>45</v>
      </c>
      <c r="B90" s="2"/>
      <c r="C90" s="31" t="s">
        <v>33</v>
      </c>
      <c r="D90" s="2"/>
      <c r="E90" s="20" t="s">
        <v>162</v>
      </c>
      <c r="F90" s="2"/>
      <c r="G90" s="2"/>
      <c r="H90" s="2"/>
      <c r="I90" s="32">
        <f>0+Q90</f>
        <v>34220.19</v>
      </c>
      <c r="J90" s="2"/>
      <c r="O90">
        <f>0+R90</f>
        <v>7186.2398999999996</v>
      </c>
      <c r="Q90">
        <f>0+I91+I95+I99+I103</f>
        <v>34220.19</v>
      </c>
      <c r="R90">
        <f>0+O91+O95+O99+O103</f>
        <v>7186.2398999999996</v>
      </c>
    </row>
    <row r="91" spans="1:18" x14ac:dyDescent="0.2">
      <c r="A91" s="18" t="s">
        <v>47</v>
      </c>
      <c r="B91" s="22" t="s">
        <v>163</v>
      </c>
      <c r="C91" s="22" t="s">
        <v>164</v>
      </c>
      <c r="D91" s="18" t="s">
        <v>66</v>
      </c>
      <c r="E91" s="23" t="s">
        <v>165</v>
      </c>
      <c r="F91" s="24" t="s">
        <v>81</v>
      </c>
      <c r="G91" s="25">
        <v>0.74299999999999999</v>
      </c>
      <c r="H91" s="26">
        <v>26136</v>
      </c>
      <c r="I91" s="26">
        <f>ROUND(ROUND(H91,2)*ROUND(G91,3),2)</f>
        <v>19419.05</v>
      </c>
      <c r="J91" s="24" t="s">
        <v>69</v>
      </c>
      <c r="O91">
        <f>(I91*21)/100</f>
        <v>4078.0005000000001</v>
      </c>
      <c r="P91" t="s">
        <v>23</v>
      </c>
    </row>
    <row r="92" spans="1:18" ht="63.75" x14ac:dyDescent="0.2">
      <c r="A92" s="27" t="s">
        <v>54</v>
      </c>
      <c r="E92" s="28" t="s">
        <v>166</v>
      </c>
    </row>
    <row r="93" spans="1:18" x14ac:dyDescent="0.2">
      <c r="A93" s="29" t="s">
        <v>56</v>
      </c>
      <c r="E93" s="30" t="s">
        <v>167</v>
      </c>
    </row>
    <row r="94" spans="1:18" ht="229.5" x14ac:dyDescent="0.2">
      <c r="A94" t="s">
        <v>58</v>
      </c>
      <c r="E94" s="28" t="s">
        <v>168</v>
      </c>
    </row>
    <row r="95" spans="1:18" x14ac:dyDescent="0.2">
      <c r="A95" s="18" t="s">
        <v>47</v>
      </c>
      <c r="B95" s="22" t="s">
        <v>169</v>
      </c>
      <c r="C95" s="22" t="s">
        <v>170</v>
      </c>
      <c r="D95" s="18" t="s">
        <v>50</v>
      </c>
      <c r="E95" s="23" t="s">
        <v>171</v>
      </c>
      <c r="F95" s="24" t="s">
        <v>81</v>
      </c>
      <c r="G95" s="25">
        <v>1.8</v>
      </c>
      <c r="H95" s="26">
        <v>3884.1</v>
      </c>
      <c r="I95" s="26">
        <f>ROUND(ROUND(H95,2)*ROUND(G95,3),2)</f>
        <v>6991.38</v>
      </c>
      <c r="J95" s="24" t="s">
        <v>69</v>
      </c>
      <c r="O95">
        <f>(I95*21)/100</f>
        <v>1468.1898000000001</v>
      </c>
      <c r="P95" t="s">
        <v>23</v>
      </c>
    </row>
    <row r="96" spans="1:18" ht="51" x14ac:dyDescent="0.2">
      <c r="A96" s="27" t="s">
        <v>54</v>
      </c>
      <c r="E96" s="28" t="s">
        <v>172</v>
      </c>
    </row>
    <row r="97" spans="1:18" x14ac:dyDescent="0.2">
      <c r="A97" s="29" t="s">
        <v>56</v>
      </c>
      <c r="E97" s="30" t="s">
        <v>173</v>
      </c>
    </row>
    <row r="98" spans="1:18" ht="369.75" x14ac:dyDescent="0.2">
      <c r="A98" t="s">
        <v>58</v>
      </c>
      <c r="E98" s="28" t="s">
        <v>174</v>
      </c>
    </row>
    <row r="99" spans="1:18" x14ac:dyDescent="0.2">
      <c r="A99" s="18" t="s">
        <v>47</v>
      </c>
      <c r="B99" s="22" t="s">
        <v>175</v>
      </c>
      <c r="C99" s="22" t="s">
        <v>170</v>
      </c>
      <c r="D99" s="18" t="s">
        <v>61</v>
      </c>
      <c r="E99" s="23" t="s">
        <v>171</v>
      </c>
      <c r="F99" s="24" t="s">
        <v>81</v>
      </c>
      <c r="G99" s="25">
        <v>1.4350000000000001</v>
      </c>
      <c r="H99" s="26">
        <v>3884.1</v>
      </c>
      <c r="I99" s="26">
        <f>ROUND(ROUND(H99,2)*ROUND(G99,3),2)</f>
        <v>5573.68</v>
      </c>
      <c r="J99" s="24" t="s">
        <v>69</v>
      </c>
      <c r="O99">
        <f>(I99*21)/100</f>
        <v>1170.4728</v>
      </c>
      <c r="P99" t="s">
        <v>23</v>
      </c>
    </row>
    <row r="100" spans="1:18" ht="51" x14ac:dyDescent="0.2">
      <c r="A100" s="27" t="s">
        <v>54</v>
      </c>
      <c r="E100" s="28" t="s">
        <v>176</v>
      </c>
    </row>
    <row r="101" spans="1:18" x14ac:dyDescent="0.2">
      <c r="A101" s="29" t="s">
        <v>56</v>
      </c>
      <c r="E101" s="30" t="s">
        <v>177</v>
      </c>
    </row>
    <row r="102" spans="1:18" ht="369.75" x14ac:dyDescent="0.2">
      <c r="A102" t="s">
        <v>58</v>
      </c>
      <c r="E102" s="28" t="s">
        <v>174</v>
      </c>
    </row>
    <row r="103" spans="1:18" x14ac:dyDescent="0.2">
      <c r="A103" s="18" t="s">
        <v>47</v>
      </c>
      <c r="B103" s="22" t="s">
        <v>178</v>
      </c>
      <c r="C103" s="22" t="s">
        <v>179</v>
      </c>
      <c r="D103" s="18" t="s">
        <v>66</v>
      </c>
      <c r="E103" s="23" t="s">
        <v>180</v>
      </c>
      <c r="F103" s="24" t="s">
        <v>81</v>
      </c>
      <c r="G103" s="25">
        <v>0.35</v>
      </c>
      <c r="H103" s="26">
        <v>6388.8</v>
      </c>
      <c r="I103" s="26">
        <f>ROUND(ROUND(H103,2)*ROUND(G103,3),2)</f>
        <v>2236.08</v>
      </c>
      <c r="J103" s="24" t="s">
        <v>69</v>
      </c>
      <c r="O103">
        <f>(I103*21)/100</f>
        <v>469.57679999999999</v>
      </c>
      <c r="P103" t="s">
        <v>23</v>
      </c>
    </row>
    <row r="104" spans="1:18" ht="51" x14ac:dyDescent="0.2">
      <c r="A104" s="27" t="s">
        <v>54</v>
      </c>
      <c r="E104" s="28" t="s">
        <v>181</v>
      </c>
    </row>
    <row r="105" spans="1:18" x14ac:dyDescent="0.2">
      <c r="A105" s="29" t="s">
        <v>56</v>
      </c>
      <c r="E105" s="30" t="s">
        <v>182</v>
      </c>
    </row>
    <row r="106" spans="1:18" ht="102" x14ac:dyDescent="0.2">
      <c r="A106" t="s">
        <v>58</v>
      </c>
      <c r="E106" s="28" t="s">
        <v>183</v>
      </c>
    </row>
    <row r="107" spans="1:18" ht="12.75" customHeight="1" x14ac:dyDescent="0.2">
      <c r="A107" s="2" t="s">
        <v>45</v>
      </c>
      <c r="B107" s="2"/>
      <c r="C107" s="31" t="s">
        <v>35</v>
      </c>
      <c r="D107" s="2"/>
      <c r="E107" s="20" t="s">
        <v>184</v>
      </c>
      <c r="F107" s="2"/>
      <c r="G107" s="2"/>
      <c r="H107" s="2"/>
      <c r="I107" s="32">
        <f>0+Q107</f>
        <v>52000.979999999996</v>
      </c>
      <c r="J107" s="2"/>
      <c r="O107">
        <f>0+R107</f>
        <v>10920.2058</v>
      </c>
      <c r="Q107">
        <f>0+I108+I112+I116+I120+I124+I128</f>
        <v>52000.979999999996</v>
      </c>
      <c r="R107">
        <f>0+O108+O112+O116+O120+O124+O128</f>
        <v>10920.2058</v>
      </c>
    </row>
    <row r="108" spans="1:18" x14ac:dyDescent="0.2">
      <c r="A108" s="18" t="s">
        <v>47</v>
      </c>
      <c r="B108" s="22" t="s">
        <v>185</v>
      </c>
      <c r="C108" s="22" t="s">
        <v>186</v>
      </c>
      <c r="D108" s="18" t="s">
        <v>66</v>
      </c>
      <c r="E108" s="23" t="s">
        <v>187</v>
      </c>
      <c r="F108" s="24" t="s">
        <v>68</v>
      </c>
      <c r="G108" s="25">
        <v>69.099999999999994</v>
      </c>
      <c r="H108" s="26">
        <v>142.78</v>
      </c>
      <c r="I108" s="26">
        <f>ROUND(ROUND(H108,2)*ROUND(G108,3),2)</f>
        <v>9866.1</v>
      </c>
      <c r="J108" s="24" t="s">
        <v>69</v>
      </c>
      <c r="O108">
        <f>(I108*21)/100</f>
        <v>2071.8809999999999</v>
      </c>
      <c r="P108" t="s">
        <v>23</v>
      </c>
    </row>
    <row r="109" spans="1:18" ht="38.25" x14ac:dyDescent="0.2">
      <c r="A109" s="27" t="s">
        <v>54</v>
      </c>
      <c r="E109" s="28" t="s">
        <v>188</v>
      </c>
    </row>
    <row r="110" spans="1:18" x14ac:dyDescent="0.2">
      <c r="A110" s="29" t="s">
        <v>56</v>
      </c>
      <c r="E110" s="30" t="s">
        <v>189</v>
      </c>
    </row>
    <row r="111" spans="1:18" ht="51" x14ac:dyDescent="0.2">
      <c r="A111" t="s">
        <v>58</v>
      </c>
      <c r="E111" s="28" t="s">
        <v>190</v>
      </c>
    </row>
    <row r="112" spans="1:18" x14ac:dyDescent="0.2">
      <c r="A112" s="18" t="s">
        <v>47</v>
      </c>
      <c r="B112" s="22" t="s">
        <v>191</v>
      </c>
      <c r="C112" s="22" t="s">
        <v>192</v>
      </c>
      <c r="D112" s="18" t="s">
        <v>66</v>
      </c>
      <c r="E112" s="23" t="s">
        <v>193</v>
      </c>
      <c r="F112" s="24" t="s">
        <v>68</v>
      </c>
      <c r="G112" s="25">
        <v>6</v>
      </c>
      <c r="H112" s="26">
        <v>233.53</v>
      </c>
      <c r="I112" s="26">
        <f>ROUND(ROUND(H112,2)*ROUND(G112,3),2)</f>
        <v>1401.18</v>
      </c>
      <c r="J112" s="24" t="s">
        <v>69</v>
      </c>
      <c r="O112">
        <f>(I112*21)/100</f>
        <v>294.24780000000004</v>
      </c>
      <c r="P112" t="s">
        <v>23</v>
      </c>
    </row>
    <row r="113" spans="1:16" ht="38.25" x14ac:dyDescent="0.2">
      <c r="A113" s="27" t="s">
        <v>54</v>
      </c>
      <c r="E113" s="28" t="s">
        <v>194</v>
      </c>
    </row>
    <row r="114" spans="1:16" x14ac:dyDescent="0.2">
      <c r="A114" s="29" t="s">
        <v>56</v>
      </c>
      <c r="E114" s="30" t="s">
        <v>195</v>
      </c>
    </row>
    <row r="115" spans="1:16" ht="51" x14ac:dyDescent="0.2">
      <c r="A115" t="s">
        <v>58</v>
      </c>
      <c r="E115" s="28" t="s">
        <v>190</v>
      </c>
    </row>
    <row r="116" spans="1:16" x14ac:dyDescent="0.2">
      <c r="A116" s="18" t="s">
        <v>47</v>
      </c>
      <c r="B116" s="22" t="s">
        <v>196</v>
      </c>
      <c r="C116" s="22" t="s">
        <v>197</v>
      </c>
      <c r="D116" s="18" t="s">
        <v>66</v>
      </c>
      <c r="E116" s="23" t="s">
        <v>198</v>
      </c>
      <c r="F116" s="24" t="s">
        <v>81</v>
      </c>
      <c r="G116" s="25">
        <v>0.18</v>
      </c>
      <c r="H116" s="26">
        <v>4997.3</v>
      </c>
      <c r="I116" s="26">
        <f>ROUND(ROUND(H116,2)*ROUND(G116,3),2)</f>
        <v>899.51</v>
      </c>
      <c r="J116" s="24" t="s">
        <v>69</v>
      </c>
      <c r="O116">
        <f>(I116*21)/100</f>
        <v>188.89709999999999</v>
      </c>
      <c r="P116" t="s">
        <v>23</v>
      </c>
    </row>
    <row r="117" spans="1:16" ht="38.25" x14ac:dyDescent="0.2">
      <c r="A117" s="27" t="s">
        <v>54</v>
      </c>
      <c r="E117" s="28" t="s">
        <v>199</v>
      </c>
    </row>
    <row r="118" spans="1:16" x14ac:dyDescent="0.2">
      <c r="A118" s="29" t="s">
        <v>56</v>
      </c>
      <c r="E118" s="30" t="s">
        <v>200</v>
      </c>
    </row>
    <row r="119" spans="1:16" ht="140.25" x14ac:dyDescent="0.2">
      <c r="A119" t="s">
        <v>58</v>
      </c>
      <c r="E119" s="28" t="s">
        <v>201</v>
      </c>
    </row>
    <row r="120" spans="1:16" x14ac:dyDescent="0.2">
      <c r="A120" s="18" t="s">
        <v>47</v>
      </c>
      <c r="B120" s="22" t="s">
        <v>202</v>
      </c>
      <c r="C120" s="22" t="s">
        <v>203</v>
      </c>
      <c r="D120" s="18" t="s">
        <v>66</v>
      </c>
      <c r="E120" s="23" t="s">
        <v>204</v>
      </c>
      <c r="F120" s="24" t="s">
        <v>68</v>
      </c>
      <c r="G120" s="25">
        <v>6</v>
      </c>
      <c r="H120" s="26">
        <v>546.91999999999996</v>
      </c>
      <c r="I120" s="26">
        <f>ROUND(ROUND(H120,2)*ROUND(G120,3),2)</f>
        <v>3281.52</v>
      </c>
      <c r="J120" s="24" t="s">
        <v>69</v>
      </c>
      <c r="O120">
        <f>(I120*21)/100</f>
        <v>689.11919999999998</v>
      </c>
      <c r="P120" t="s">
        <v>23</v>
      </c>
    </row>
    <row r="121" spans="1:16" ht="63.75" x14ac:dyDescent="0.2">
      <c r="A121" s="27" t="s">
        <v>54</v>
      </c>
      <c r="E121" s="28" t="s">
        <v>205</v>
      </c>
    </row>
    <row r="122" spans="1:16" x14ac:dyDescent="0.2">
      <c r="A122" s="29" t="s">
        <v>56</v>
      </c>
      <c r="E122" s="30" t="s">
        <v>206</v>
      </c>
    </row>
    <row r="123" spans="1:16" ht="165.75" x14ac:dyDescent="0.2">
      <c r="A123" t="s">
        <v>58</v>
      </c>
      <c r="E123" s="28" t="s">
        <v>207</v>
      </c>
    </row>
    <row r="124" spans="1:16" x14ac:dyDescent="0.2">
      <c r="A124" s="18" t="s">
        <v>47</v>
      </c>
      <c r="B124" s="22" t="s">
        <v>208</v>
      </c>
      <c r="C124" s="22" t="s">
        <v>209</v>
      </c>
      <c r="D124" s="18" t="s">
        <v>66</v>
      </c>
      <c r="E124" s="23" t="s">
        <v>210</v>
      </c>
      <c r="F124" s="24" t="s">
        <v>68</v>
      </c>
      <c r="G124" s="25">
        <v>6.8</v>
      </c>
      <c r="H124" s="26">
        <v>458.64</v>
      </c>
      <c r="I124" s="26">
        <f>ROUND(ROUND(H124,2)*ROUND(G124,3),2)</f>
        <v>3118.75</v>
      </c>
      <c r="J124" s="24" t="s">
        <v>69</v>
      </c>
      <c r="O124">
        <f>(I124*21)/100</f>
        <v>654.9375</v>
      </c>
      <c r="P124" t="s">
        <v>23</v>
      </c>
    </row>
    <row r="125" spans="1:16" ht="89.25" x14ac:dyDescent="0.2">
      <c r="A125" s="27" t="s">
        <v>54</v>
      </c>
      <c r="E125" s="28" t="s">
        <v>211</v>
      </c>
    </row>
    <row r="126" spans="1:16" x14ac:dyDescent="0.2">
      <c r="A126" s="29" t="s">
        <v>56</v>
      </c>
      <c r="E126" s="30" t="s">
        <v>212</v>
      </c>
    </row>
    <row r="127" spans="1:16" ht="102" x14ac:dyDescent="0.2">
      <c r="A127" t="s">
        <v>58</v>
      </c>
      <c r="E127" s="28" t="s">
        <v>213</v>
      </c>
    </row>
    <row r="128" spans="1:16" x14ac:dyDescent="0.2">
      <c r="A128" s="18" t="s">
        <v>47</v>
      </c>
      <c r="B128" s="22" t="s">
        <v>214</v>
      </c>
      <c r="C128" s="22" t="s">
        <v>215</v>
      </c>
      <c r="D128" s="18" t="s">
        <v>66</v>
      </c>
      <c r="E128" s="23" t="s">
        <v>216</v>
      </c>
      <c r="F128" s="24" t="s">
        <v>68</v>
      </c>
      <c r="G128" s="25">
        <v>60.8</v>
      </c>
      <c r="H128" s="26">
        <v>549.9</v>
      </c>
      <c r="I128" s="26">
        <f>ROUND(ROUND(H128,2)*ROUND(G128,3),2)</f>
        <v>33433.919999999998</v>
      </c>
      <c r="J128" s="24" t="s">
        <v>69</v>
      </c>
      <c r="O128">
        <f>(I128*21)/100</f>
        <v>7021.1231999999991</v>
      </c>
      <c r="P128" t="s">
        <v>23</v>
      </c>
    </row>
    <row r="129" spans="1:18" ht="89.25" x14ac:dyDescent="0.2">
      <c r="A129" s="27" t="s">
        <v>54</v>
      </c>
      <c r="E129" s="28" t="s">
        <v>217</v>
      </c>
    </row>
    <row r="130" spans="1:18" x14ac:dyDescent="0.2">
      <c r="A130" s="29" t="s">
        <v>56</v>
      </c>
      <c r="E130" s="30" t="s">
        <v>218</v>
      </c>
    </row>
    <row r="131" spans="1:18" ht="102" x14ac:dyDescent="0.2">
      <c r="A131" t="s">
        <v>58</v>
      </c>
      <c r="E131" s="28" t="s">
        <v>213</v>
      </c>
    </row>
    <row r="132" spans="1:18" ht="12.75" customHeight="1" x14ac:dyDescent="0.2">
      <c r="A132" s="2" t="s">
        <v>45</v>
      </c>
      <c r="B132" s="2"/>
      <c r="C132" s="31" t="s">
        <v>219</v>
      </c>
      <c r="D132" s="2"/>
      <c r="E132" s="20" t="s">
        <v>220</v>
      </c>
      <c r="F132" s="2"/>
      <c r="G132" s="2"/>
      <c r="H132" s="2"/>
      <c r="I132" s="32">
        <f>0+Q132</f>
        <v>2152.8000000000002</v>
      </c>
      <c r="J132" s="2"/>
      <c r="O132">
        <f>0+R132</f>
        <v>452.08800000000002</v>
      </c>
      <c r="Q132">
        <f>0+I133</f>
        <v>2152.8000000000002</v>
      </c>
      <c r="R132">
        <f>0+O133</f>
        <v>452.08800000000002</v>
      </c>
    </row>
    <row r="133" spans="1:18" x14ac:dyDescent="0.2">
      <c r="A133" s="18" t="s">
        <v>47</v>
      </c>
      <c r="B133" s="22" t="s">
        <v>221</v>
      </c>
      <c r="C133" s="22" t="s">
        <v>222</v>
      </c>
      <c r="D133" s="18" t="s">
        <v>66</v>
      </c>
      <c r="E133" s="23" t="s">
        <v>223</v>
      </c>
      <c r="F133" s="24" t="s">
        <v>75</v>
      </c>
      <c r="G133" s="25">
        <v>1</v>
      </c>
      <c r="H133" s="26">
        <v>2152.8000000000002</v>
      </c>
      <c r="I133" s="26">
        <f>ROUND(ROUND(H133,2)*ROUND(G133,3),2)</f>
        <v>2152.8000000000002</v>
      </c>
      <c r="J133" s="24" t="s">
        <v>69</v>
      </c>
      <c r="O133">
        <f>(I133*21)/100</f>
        <v>452.08800000000002</v>
      </c>
      <c r="P133" t="s">
        <v>23</v>
      </c>
    </row>
    <row r="134" spans="1:18" ht="38.25" x14ac:dyDescent="0.2">
      <c r="A134" s="27" t="s">
        <v>54</v>
      </c>
      <c r="E134" s="28" t="s">
        <v>224</v>
      </c>
    </row>
    <row r="135" spans="1:18" x14ac:dyDescent="0.2">
      <c r="A135" s="29" t="s">
        <v>56</v>
      </c>
      <c r="E135" s="30" t="s">
        <v>77</v>
      </c>
    </row>
    <row r="136" spans="1:18" ht="38.25" x14ac:dyDescent="0.2">
      <c r="A136" t="s">
        <v>58</v>
      </c>
      <c r="E136" s="28" t="s">
        <v>225</v>
      </c>
    </row>
    <row r="137" spans="1:18" ht="12.75" customHeight="1" x14ac:dyDescent="0.2">
      <c r="A137" s="2" t="s">
        <v>45</v>
      </c>
      <c r="B137" s="2"/>
      <c r="C137" s="31" t="s">
        <v>40</v>
      </c>
      <c r="D137" s="2"/>
      <c r="E137" s="20" t="s">
        <v>226</v>
      </c>
      <c r="F137" s="2"/>
      <c r="G137" s="2"/>
      <c r="H137" s="2"/>
      <c r="I137" s="32">
        <f>0+Q137</f>
        <v>200381.13000000003</v>
      </c>
      <c r="J137" s="2"/>
      <c r="O137">
        <f>0+R137</f>
        <v>42080.037299999996</v>
      </c>
      <c r="Q137">
        <f>0+I138+I142+I146+I150+I154+I158+I162</f>
        <v>200381.13000000003</v>
      </c>
      <c r="R137">
        <f>0+O138+O142+O146+O150+O154+O158+O162</f>
        <v>42080.037299999996</v>
      </c>
    </row>
    <row r="138" spans="1:18" x14ac:dyDescent="0.2">
      <c r="A138" s="18" t="s">
        <v>47</v>
      </c>
      <c r="B138" s="22" t="s">
        <v>227</v>
      </c>
      <c r="C138" s="22" t="s">
        <v>228</v>
      </c>
      <c r="D138" s="18" t="s">
        <v>66</v>
      </c>
      <c r="E138" s="23" t="s">
        <v>229</v>
      </c>
      <c r="F138" s="24" t="s">
        <v>97</v>
      </c>
      <c r="G138" s="25">
        <v>40.799999999999997</v>
      </c>
      <c r="H138" s="26">
        <v>1596</v>
      </c>
      <c r="I138" s="26">
        <f>ROUND(ROUND(H138,2)*ROUND(G138,3),2)</f>
        <v>65116.800000000003</v>
      </c>
      <c r="J138" s="24" t="s">
        <v>69</v>
      </c>
      <c r="O138">
        <f>(I138*21)/100</f>
        <v>13674.528</v>
      </c>
      <c r="P138" t="s">
        <v>23</v>
      </c>
    </row>
    <row r="139" spans="1:18" ht="229.5" x14ac:dyDescent="0.2">
      <c r="A139" s="27" t="s">
        <v>54</v>
      </c>
      <c r="E139" s="28" t="s">
        <v>230</v>
      </c>
    </row>
    <row r="140" spans="1:18" x14ac:dyDescent="0.2">
      <c r="A140" s="29" t="s">
        <v>56</v>
      </c>
      <c r="E140" s="30" t="s">
        <v>231</v>
      </c>
    </row>
    <row r="141" spans="1:18" ht="63.75" x14ac:dyDescent="0.2">
      <c r="A141" t="s">
        <v>58</v>
      </c>
      <c r="E141" s="28" t="s">
        <v>232</v>
      </c>
    </row>
    <row r="142" spans="1:18" x14ac:dyDescent="0.2">
      <c r="A142" s="18" t="s">
        <v>47</v>
      </c>
      <c r="B142" s="22" t="s">
        <v>233</v>
      </c>
      <c r="C142" s="22" t="s">
        <v>234</v>
      </c>
      <c r="D142" s="18" t="s">
        <v>66</v>
      </c>
      <c r="E142" s="23" t="s">
        <v>235</v>
      </c>
      <c r="F142" s="24" t="s">
        <v>81</v>
      </c>
      <c r="G142" s="25">
        <v>0.6</v>
      </c>
      <c r="H142" s="26">
        <v>28314</v>
      </c>
      <c r="I142" s="26">
        <f>ROUND(ROUND(H142,2)*ROUND(G142,3),2)</f>
        <v>16988.400000000001</v>
      </c>
      <c r="J142" s="24" t="s">
        <v>69</v>
      </c>
      <c r="O142">
        <f>(I142*21)/100</f>
        <v>3567.5640000000003</v>
      </c>
      <c r="P142" t="s">
        <v>23</v>
      </c>
    </row>
    <row r="143" spans="1:18" ht="63.75" x14ac:dyDescent="0.2">
      <c r="A143" s="27" t="s">
        <v>54</v>
      </c>
      <c r="E143" s="28" t="s">
        <v>236</v>
      </c>
    </row>
    <row r="144" spans="1:18" x14ac:dyDescent="0.2">
      <c r="A144" s="29" t="s">
        <v>56</v>
      </c>
      <c r="E144" s="30" t="s">
        <v>237</v>
      </c>
    </row>
    <row r="145" spans="1:16" ht="51" x14ac:dyDescent="0.2">
      <c r="A145" t="s">
        <v>58</v>
      </c>
      <c r="E145" s="28" t="s">
        <v>238</v>
      </c>
    </row>
    <row r="146" spans="1:16" x14ac:dyDescent="0.2">
      <c r="A146" s="18" t="s">
        <v>47</v>
      </c>
      <c r="B146" s="22" t="s">
        <v>239</v>
      </c>
      <c r="C146" s="22" t="s">
        <v>240</v>
      </c>
      <c r="D146" s="18" t="s">
        <v>66</v>
      </c>
      <c r="E146" s="23" t="s">
        <v>241</v>
      </c>
      <c r="F146" s="24" t="s">
        <v>97</v>
      </c>
      <c r="G146" s="25">
        <v>77</v>
      </c>
      <c r="H146" s="26">
        <v>448.91</v>
      </c>
      <c r="I146" s="26">
        <f>ROUND(ROUND(H146,2)*ROUND(G146,3),2)</f>
        <v>34566.07</v>
      </c>
      <c r="J146" s="24" t="s">
        <v>69</v>
      </c>
      <c r="O146">
        <f>(I146*21)/100</f>
        <v>7258.8746999999994</v>
      </c>
      <c r="P146" t="s">
        <v>23</v>
      </c>
    </row>
    <row r="147" spans="1:16" ht="63.75" x14ac:dyDescent="0.2">
      <c r="A147" s="27" t="s">
        <v>54</v>
      </c>
      <c r="E147" s="28" t="s">
        <v>242</v>
      </c>
    </row>
    <row r="148" spans="1:16" x14ac:dyDescent="0.2">
      <c r="A148" s="29" t="s">
        <v>56</v>
      </c>
      <c r="E148" s="30" t="s">
        <v>243</v>
      </c>
    </row>
    <row r="149" spans="1:16" ht="51" x14ac:dyDescent="0.2">
      <c r="A149" t="s">
        <v>58</v>
      </c>
      <c r="E149" s="28" t="s">
        <v>244</v>
      </c>
    </row>
    <row r="150" spans="1:16" x14ac:dyDescent="0.2">
      <c r="A150" s="18" t="s">
        <v>47</v>
      </c>
      <c r="B150" s="22" t="s">
        <v>245</v>
      </c>
      <c r="C150" s="22" t="s">
        <v>246</v>
      </c>
      <c r="D150" s="18" t="s">
        <v>50</v>
      </c>
      <c r="E150" s="23" t="s">
        <v>247</v>
      </c>
      <c r="F150" s="24" t="s">
        <v>97</v>
      </c>
      <c r="G150" s="25">
        <v>29</v>
      </c>
      <c r="H150" s="26">
        <v>468.27</v>
      </c>
      <c r="I150" s="26">
        <f>ROUND(ROUND(H150,2)*ROUND(G150,3),2)</f>
        <v>13579.83</v>
      </c>
      <c r="J150" s="24" t="s">
        <v>69</v>
      </c>
      <c r="O150">
        <f>(I150*21)/100</f>
        <v>2851.7642999999998</v>
      </c>
      <c r="P150" t="s">
        <v>23</v>
      </c>
    </row>
    <row r="151" spans="1:16" ht="63.75" x14ac:dyDescent="0.2">
      <c r="A151" s="27" t="s">
        <v>54</v>
      </c>
      <c r="E151" s="28" t="s">
        <v>248</v>
      </c>
    </row>
    <row r="152" spans="1:16" x14ac:dyDescent="0.2">
      <c r="A152" s="29" t="s">
        <v>56</v>
      </c>
      <c r="E152" s="30" t="s">
        <v>249</v>
      </c>
    </row>
    <row r="153" spans="1:16" ht="51" x14ac:dyDescent="0.2">
      <c r="A153" t="s">
        <v>58</v>
      </c>
      <c r="E153" s="28" t="s">
        <v>244</v>
      </c>
    </row>
    <row r="154" spans="1:16" x14ac:dyDescent="0.2">
      <c r="A154" s="18" t="s">
        <v>47</v>
      </c>
      <c r="B154" s="22" t="s">
        <v>250</v>
      </c>
      <c r="C154" s="22" t="s">
        <v>246</v>
      </c>
      <c r="D154" s="18" t="s">
        <v>61</v>
      </c>
      <c r="E154" s="23" t="s">
        <v>247</v>
      </c>
      <c r="F154" s="24" t="s">
        <v>97</v>
      </c>
      <c r="G154" s="25">
        <v>6</v>
      </c>
      <c r="H154" s="26">
        <v>468.27</v>
      </c>
      <c r="I154" s="26">
        <f>ROUND(ROUND(H154,2)*ROUND(G154,3),2)</f>
        <v>2809.62</v>
      </c>
      <c r="J154" s="24" t="s">
        <v>69</v>
      </c>
      <c r="O154">
        <f>(I154*21)/100</f>
        <v>590.02019999999993</v>
      </c>
      <c r="P154" t="s">
        <v>23</v>
      </c>
    </row>
    <row r="155" spans="1:16" ht="63.75" x14ac:dyDescent="0.2">
      <c r="A155" s="27" t="s">
        <v>54</v>
      </c>
      <c r="E155" s="28" t="s">
        <v>251</v>
      </c>
    </row>
    <row r="156" spans="1:16" x14ac:dyDescent="0.2">
      <c r="A156" s="29" t="s">
        <v>56</v>
      </c>
      <c r="E156" s="30" t="s">
        <v>252</v>
      </c>
    </row>
    <row r="157" spans="1:16" ht="51" x14ac:dyDescent="0.2">
      <c r="A157" t="s">
        <v>58</v>
      </c>
      <c r="E157" s="28" t="s">
        <v>244</v>
      </c>
    </row>
    <row r="158" spans="1:16" x14ac:dyDescent="0.2">
      <c r="A158" s="18" t="s">
        <v>47</v>
      </c>
      <c r="B158" s="22" t="s">
        <v>40</v>
      </c>
      <c r="C158" s="22" t="s">
        <v>253</v>
      </c>
      <c r="D158" s="18" t="s">
        <v>66</v>
      </c>
      <c r="E158" s="23" t="s">
        <v>254</v>
      </c>
      <c r="F158" s="24" t="s">
        <v>81</v>
      </c>
      <c r="G158" s="25">
        <v>10.914999999999999</v>
      </c>
      <c r="H158" s="26">
        <v>5908.5</v>
      </c>
      <c r="I158" s="26">
        <f>ROUND(ROUND(H158,2)*ROUND(G158,3),2)</f>
        <v>64491.28</v>
      </c>
      <c r="J158" s="24" t="s">
        <v>69</v>
      </c>
      <c r="O158">
        <f>(I158*21)/100</f>
        <v>13543.168799999999</v>
      </c>
      <c r="P158" t="s">
        <v>23</v>
      </c>
    </row>
    <row r="159" spans="1:16" ht="102" x14ac:dyDescent="0.2">
      <c r="A159" s="27" t="s">
        <v>54</v>
      </c>
      <c r="E159" s="28" t="s">
        <v>255</v>
      </c>
    </row>
    <row r="160" spans="1:16" x14ac:dyDescent="0.2">
      <c r="A160" s="29" t="s">
        <v>56</v>
      </c>
      <c r="E160" s="30" t="s">
        <v>256</v>
      </c>
    </row>
    <row r="161" spans="1:16" ht="89.25" x14ac:dyDescent="0.2">
      <c r="A161" t="s">
        <v>58</v>
      </c>
      <c r="E161" s="28" t="s">
        <v>257</v>
      </c>
    </row>
    <row r="162" spans="1:16" x14ac:dyDescent="0.2">
      <c r="A162" s="18" t="s">
        <v>47</v>
      </c>
      <c r="B162" s="22" t="s">
        <v>219</v>
      </c>
      <c r="C162" s="22" t="s">
        <v>258</v>
      </c>
      <c r="D162" s="18" t="s">
        <v>66</v>
      </c>
      <c r="E162" s="23" t="s">
        <v>259</v>
      </c>
      <c r="F162" s="24" t="s">
        <v>52</v>
      </c>
      <c r="G162" s="25">
        <v>0.63300000000000001</v>
      </c>
      <c r="H162" s="26">
        <v>4469.3999999999996</v>
      </c>
      <c r="I162" s="26">
        <f>ROUND(ROUND(H162,2)*ROUND(G162,3),2)</f>
        <v>2829.13</v>
      </c>
      <c r="J162" s="24" t="s">
        <v>69</v>
      </c>
      <c r="O162">
        <f>(I162*21)/100</f>
        <v>594.1173</v>
      </c>
      <c r="P162" t="s">
        <v>23</v>
      </c>
    </row>
    <row r="163" spans="1:16" ht="51" x14ac:dyDescent="0.2">
      <c r="A163" s="27" t="s">
        <v>54</v>
      </c>
      <c r="E163" s="28" t="s">
        <v>260</v>
      </c>
    </row>
    <row r="164" spans="1:16" x14ac:dyDescent="0.2">
      <c r="A164" s="29" t="s">
        <v>56</v>
      </c>
      <c r="E164" s="30" t="s">
        <v>261</v>
      </c>
    </row>
    <row r="165" spans="1:16" ht="89.25" x14ac:dyDescent="0.2">
      <c r="A165" t="s">
        <v>58</v>
      </c>
      <c r="E165" s="28" t="s">
        <v>257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4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22</v>
      </c>
    </row>
    <row r="2" spans="1:18" ht="25.1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J2" s="4"/>
      <c r="O2">
        <f>0+O8+O33+O150+O223+O244+O285+O338+O343+O376+O421</f>
        <v>1738422.1239</v>
      </c>
      <c r="P2" t="s">
        <v>22</v>
      </c>
    </row>
    <row r="3" spans="1:18" ht="15" customHeight="1" x14ac:dyDescent="0.25">
      <c r="A3" t="s">
        <v>12</v>
      </c>
      <c r="B3" s="11" t="s">
        <v>14</v>
      </c>
      <c r="C3" s="38" t="s">
        <v>15</v>
      </c>
      <c r="D3" s="34"/>
      <c r="E3" s="12" t="s">
        <v>16</v>
      </c>
      <c r="F3" s="4"/>
      <c r="G3" s="9"/>
      <c r="H3" s="8" t="s">
        <v>262</v>
      </c>
      <c r="I3" s="33">
        <f>0+I8+I33+I150+I223+I244+I285+I338+I343+I376+I421</f>
        <v>8278200.5899999999</v>
      </c>
      <c r="J3" s="10"/>
      <c r="O3" t="s">
        <v>19</v>
      </c>
      <c r="P3" t="s">
        <v>23</v>
      </c>
    </row>
    <row r="4" spans="1:18" ht="15" customHeight="1" x14ac:dyDescent="0.25">
      <c r="A4" t="s">
        <v>17</v>
      </c>
      <c r="B4" s="13" t="s">
        <v>18</v>
      </c>
      <c r="C4" s="39" t="s">
        <v>262</v>
      </c>
      <c r="D4" s="40"/>
      <c r="E4" s="14" t="s">
        <v>263</v>
      </c>
      <c r="F4" s="2"/>
      <c r="G4" s="2"/>
      <c r="H4" s="15"/>
      <c r="I4" s="15"/>
      <c r="J4" s="2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J5" s="37" t="s">
        <v>43</v>
      </c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  <c r="J6" s="37"/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  <c r="J7" s="1" t="s">
        <v>44</v>
      </c>
    </row>
    <row r="8" spans="1:18" ht="12.75" customHeight="1" x14ac:dyDescent="0.2">
      <c r="A8" s="15" t="s">
        <v>45</v>
      </c>
      <c r="B8" s="15"/>
      <c r="C8" s="19" t="s">
        <v>27</v>
      </c>
      <c r="D8" s="15"/>
      <c r="E8" s="20" t="s">
        <v>46</v>
      </c>
      <c r="F8" s="15"/>
      <c r="G8" s="15"/>
      <c r="H8" s="15"/>
      <c r="I8" s="21">
        <f>0+Q8</f>
        <v>1079262</v>
      </c>
      <c r="J8" s="15"/>
      <c r="O8">
        <f>0+R8</f>
        <v>226645.02</v>
      </c>
      <c r="Q8">
        <f>0+I9+I13+I17+I21+I25+I29</f>
        <v>1079262</v>
      </c>
      <c r="R8">
        <f>0+O9+O13+O17+O21+O25+O29</f>
        <v>226645.02</v>
      </c>
    </row>
    <row r="9" spans="1:18" x14ac:dyDescent="0.2">
      <c r="A9" s="18" t="s">
        <v>47</v>
      </c>
      <c r="B9" s="22" t="s">
        <v>35</v>
      </c>
      <c r="C9" s="22" t="s">
        <v>49</v>
      </c>
      <c r="D9" s="18" t="s">
        <v>50</v>
      </c>
      <c r="E9" s="23" t="s">
        <v>51</v>
      </c>
      <c r="F9" s="24" t="s">
        <v>52</v>
      </c>
      <c r="G9" s="25">
        <v>424.36</v>
      </c>
      <c r="H9" s="26">
        <v>400</v>
      </c>
      <c r="I9" s="26">
        <f>ROUND(ROUND(H9,2)*ROUND(G9,3),2)</f>
        <v>169744</v>
      </c>
      <c r="J9" s="24" t="s">
        <v>53</v>
      </c>
      <c r="O9">
        <f>(I9*21)/100</f>
        <v>35646.239999999998</v>
      </c>
      <c r="P9" t="s">
        <v>23</v>
      </c>
    </row>
    <row r="10" spans="1:18" ht="38.25" x14ac:dyDescent="0.2">
      <c r="A10" s="27" t="s">
        <v>54</v>
      </c>
      <c r="E10" s="28" t="s">
        <v>264</v>
      </c>
    </row>
    <row r="11" spans="1:18" x14ac:dyDescent="0.2">
      <c r="A11" s="29" t="s">
        <v>56</v>
      </c>
      <c r="E11" s="30" t="s">
        <v>265</v>
      </c>
    </row>
    <row r="12" spans="1:18" ht="25.5" x14ac:dyDescent="0.2">
      <c r="A12" t="s">
        <v>58</v>
      </c>
      <c r="E12" s="28" t="s">
        <v>59</v>
      </c>
    </row>
    <row r="13" spans="1:18" x14ac:dyDescent="0.2">
      <c r="A13" s="18" t="s">
        <v>47</v>
      </c>
      <c r="B13" s="22" t="s">
        <v>175</v>
      </c>
      <c r="C13" s="22" t="s">
        <v>49</v>
      </c>
      <c r="D13" s="18" t="s">
        <v>61</v>
      </c>
      <c r="E13" s="23" t="s">
        <v>51</v>
      </c>
      <c r="F13" s="24" t="s">
        <v>52</v>
      </c>
      <c r="G13" s="25">
        <v>1227.9000000000001</v>
      </c>
      <c r="H13" s="26">
        <v>400</v>
      </c>
      <c r="I13" s="26">
        <f>ROUND(ROUND(H13,2)*ROUND(G13,3),2)</f>
        <v>491160</v>
      </c>
      <c r="J13" s="24" t="s">
        <v>53</v>
      </c>
      <c r="O13">
        <f>(I13*21)/100</f>
        <v>103143.6</v>
      </c>
      <c r="P13" t="s">
        <v>23</v>
      </c>
    </row>
    <row r="14" spans="1:18" ht="63.75" x14ac:dyDescent="0.2">
      <c r="A14" s="27" t="s">
        <v>54</v>
      </c>
      <c r="E14" s="28" t="s">
        <v>266</v>
      </c>
    </row>
    <row r="15" spans="1:18" x14ac:dyDescent="0.2">
      <c r="A15" s="29" t="s">
        <v>56</v>
      </c>
      <c r="E15" s="30" t="s">
        <v>267</v>
      </c>
    </row>
    <row r="16" spans="1:18" ht="25.5" x14ac:dyDescent="0.2">
      <c r="A16" t="s">
        <v>58</v>
      </c>
      <c r="E16" s="28" t="s">
        <v>59</v>
      </c>
    </row>
    <row r="17" spans="1:16" x14ac:dyDescent="0.2">
      <c r="A17" s="18" t="s">
        <v>47</v>
      </c>
      <c r="B17" s="22" t="s">
        <v>268</v>
      </c>
      <c r="C17" s="22" t="s">
        <v>49</v>
      </c>
      <c r="D17" s="18" t="s">
        <v>269</v>
      </c>
      <c r="E17" s="23" t="s">
        <v>51</v>
      </c>
      <c r="F17" s="24" t="s">
        <v>52</v>
      </c>
      <c r="G17" s="25">
        <v>93.66</v>
      </c>
      <c r="H17" s="26">
        <v>1500</v>
      </c>
      <c r="I17" s="26">
        <f>ROUND(ROUND(H17,2)*ROUND(G17,3),2)</f>
        <v>140490</v>
      </c>
      <c r="J17" s="24" t="s">
        <v>53</v>
      </c>
      <c r="O17">
        <f>(I17*21)/100</f>
        <v>29502.9</v>
      </c>
      <c r="P17" t="s">
        <v>23</v>
      </c>
    </row>
    <row r="18" spans="1:16" ht="38.25" x14ac:dyDescent="0.2">
      <c r="A18" s="27" t="s">
        <v>54</v>
      </c>
      <c r="E18" s="28" t="s">
        <v>270</v>
      </c>
    </row>
    <row r="19" spans="1:16" x14ac:dyDescent="0.2">
      <c r="A19" s="29" t="s">
        <v>56</v>
      </c>
      <c r="E19" s="30" t="s">
        <v>271</v>
      </c>
    </row>
    <row r="20" spans="1:16" ht="25.5" x14ac:dyDescent="0.2">
      <c r="A20" t="s">
        <v>58</v>
      </c>
      <c r="E20" s="28" t="s">
        <v>59</v>
      </c>
    </row>
    <row r="21" spans="1:16" x14ac:dyDescent="0.2">
      <c r="A21" s="18" t="s">
        <v>47</v>
      </c>
      <c r="B21" s="22" t="s">
        <v>147</v>
      </c>
      <c r="C21" s="22" t="s">
        <v>272</v>
      </c>
      <c r="D21" s="18" t="s">
        <v>66</v>
      </c>
      <c r="E21" s="23" t="s">
        <v>273</v>
      </c>
      <c r="F21" s="24" t="s">
        <v>52</v>
      </c>
      <c r="G21" s="25">
        <v>29.64</v>
      </c>
      <c r="H21" s="26">
        <v>8700</v>
      </c>
      <c r="I21" s="26">
        <f>ROUND(ROUND(H21,2)*ROUND(G21,3),2)</f>
        <v>257868</v>
      </c>
      <c r="J21" s="24" t="s">
        <v>53</v>
      </c>
      <c r="O21">
        <f>(I21*21)/100</f>
        <v>54152.28</v>
      </c>
      <c r="P21" t="s">
        <v>23</v>
      </c>
    </row>
    <row r="22" spans="1:16" ht="51" x14ac:dyDescent="0.2">
      <c r="A22" s="27" t="s">
        <v>54</v>
      </c>
      <c r="E22" s="28" t="s">
        <v>274</v>
      </c>
    </row>
    <row r="23" spans="1:16" x14ac:dyDescent="0.2">
      <c r="A23" s="29" t="s">
        <v>56</v>
      </c>
      <c r="E23" s="30" t="s">
        <v>275</v>
      </c>
    </row>
    <row r="24" spans="1:16" ht="25.5" x14ac:dyDescent="0.2">
      <c r="A24" t="s">
        <v>58</v>
      </c>
      <c r="E24" s="28" t="s">
        <v>59</v>
      </c>
    </row>
    <row r="25" spans="1:16" x14ac:dyDescent="0.2">
      <c r="A25" s="18" t="s">
        <v>47</v>
      </c>
      <c r="B25" s="22" t="s">
        <v>276</v>
      </c>
      <c r="C25" s="22" t="s">
        <v>277</v>
      </c>
      <c r="D25" s="18" t="s">
        <v>66</v>
      </c>
      <c r="E25" s="23" t="s">
        <v>278</v>
      </c>
      <c r="F25" s="24" t="s">
        <v>75</v>
      </c>
      <c r="G25" s="25">
        <v>1</v>
      </c>
      <c r="H25" s="26">
        <v>10000</v>
      </c>
      <c r="I25" s="26">
        <f>ROUND(ROUND(H25,2)*ROUND(G25,3),2)</f>
        <v>10000</v>
      </c>
      <c r="J25" s="24" t="s">
        <v>53</v>
      </c>
      <c r="O25">
        <f>(I25*21)/100</f>
        <v>2100</v>
      </c>
      <c r="P25" t="s">
        <v>23</v>
      </c>
    </row>
    <row r="26" spans="1:16" x14ac:dyDescent="0.2">
      <c r="A26" s="27" t="s">
        <v>54</v>
      </c>
      <c r="E26" s="28" t="s">
        <v>279</v>
      </c>
    </row>
    <row r="27" spans="1:16" x14ac:dyDescent="0.2">
      <c r="A27" s="29" t="s">
        <v>56</v>
      </c>
      <c r="E27" s="30" t="s">
        <v>66</v>
      </c>
    </row>
    <row r="28" spans="1:16" x14ac:dyDescent="0.2">
      <c r="A28" t="s">
        <v>58</v>
      </c>
      <c r="E28" s="28" t="s">
        <v>280</v>
      </c>
    </row>
    <row r="29" spans="1:16" x14ac:dyDescent="0.2">
      <c r="A29" s="18" t="s">
        <v>47</v>
      </c>
      <c r="B29" s="22" t="s">
        <v>281</v>
      </c>
      <c r="C29" s="22" t="s">
        <v>282</v>
      </c>
      <c r="D29" s="18" t="s">
        <v>66</v>
      </c>
      <c r="E29" s="23" t="s">
        <v>283</v>
      </c>
      <c r="F29" s="24" t="s">
        <v>75</v>
      </c>
      <c r="G29" s="25">
        <v>1</v>
      </c>
      <c r="H29" s="26">
        <v>10000</v>
      </c>
      <c r="I29" s="26">
        <f>ROUND(ROUND(H29,2)*ROUND(G29,3),2)</f>
        <v>10000</v>
      </c>
      <c r="J29" s="24" t="s">
        <v>53</v>
      </c>
      <c r="O29">
        <f>(I29*21)/100</f>
        <v>2100</v>
      </c>
      <c r="P29" t="s">
        <v>23</v>
      </c>
    </row>
    <row r="30" spans="1:16" x14ac:dyDescent="0.2">
      <c r="A30" s="27" t="s">
        <v>54</v>
      </c>
      <c r="E30" s="28" t="s">
        <v>284</v>
      </c>
    </row>
    <row r="31" spans="1:16" x14ac:dyDescent="0.2">
      <c r="A31" s="29" t="s">
        <v>56</v>
      </c>
      <c r="E31" s="30" t="s">
        <v>66</v>
      </c>
    </row>
    <row r="32" spans="1:16" ht="51" x14ac:dyDescent="0.2">
      <c r="A32" t="s">
        <v>58</v>
      </c>
      <c r="E32" s="28" t="s">
        <v>285</v>
      </c>
    </row>
    <row r="33" spans="1:18" ht="12.75" customHeight="1" x14ac:dyDescent="0.2">
      <c r="A33" s="2" t="s">
        <v>45</v>
      </c>
      <c r="B33" s="2"/>
      <c r="C33" s="31" t="s">
        <v>29</v>
      </c>
      <c r="D33" s="2"/>
      <c r="E33" s="20" t="s">
        <v>64</v>
      </c>
      <c r="F33" s="2"/>
      <c r="G33" s="2"/>
      <c r="H33" s="2"/>
      <c r="I33" s="32">
        <f>0+Q33</f>
        <v>1004750.57</v>
      </c>
      <c r="J33" s="2"/>
      <c r="O33">
        <f>0+R33</f>
        <v>210997.61970000007</v>
      </c>
      <c r="Q33">
        <f>0+I34+I38+I42+I46+I50+I54+I58+I62+I66+I70+I74+I78+I82+I86+I90+I94+I98+I102+I106+I110+I114+I118+I122+I126+I130+I134+I138+I142+I146</f>
        <v>1004750.57</v>
      </c>
      <c r="R33">
        <f>0+O34+O38+O42+O46+O50+O54+O58+O62+O66+O70+O74+O78+O82+O86+O90+O94+O98+O102+O106+O110+O114+O118+O122+O126+O130+O134+O138+O142+O146</f>
        <v>210997.61970000007</v>
      </c>
    </row>
    <row r="34" spans="1:18" ht="25.5" x14ac:dyDescent="0.2">
      <c r="A34" s="18" t="s">
        <v>47</v>
      </c>
      <c r="B34" s="22" t="s">
        <v>286</v>
      </c>
      <c r="C34" s="22" t="s">
        <v>287</v>
      </c>
      <c r="D34" s="18" t="s">
        <v>66</v>
      </c>
      <c r="E34" s="23" t="s">
        <v>288</v>
      </c>
      <c r="F34" s="24" t="s">
        <v>81</v>
      </c>
      <c r="G34" s="25">
        <v>39.024000000000001</v>
      </c>
      <c r="H34" s="26">
        <v>1060.02</v>
      </c>
      <c r="I34" s="26">
        <f>ROUND(ROUND(H34,2)*ROUND(G34,3),2)</f>
        <v>41366.22</v>
      </c>
      <c r="J34" s="24" t="s">
        <v>69</v>
      </c>
      <c r="O34">
        <f>(I34*21)/100</f>
        <v>8686.9061999999994</v>
      </c>
      <c r="P34" t="s">
        <v>23</v>
      </c>
    </row>
    <row r="35" spans="1:18" ht="63.75" x14ac:dyDescent="0.2">
      <c r="A35" s="27" t="s">
        <v>54</v>
      </c>
      <c r="E35" s="28" t="s">
        <v>289</v>
      </c>
    </row>
    <row r="36" spans="1:18" x14ac:dyDescent="0.2">
      <c r="A36" s="29" t="s">
        <v>56</v>
      </c>
      <c r="E36" s="30" t="s">
        <v>290</v>
      </c>
    </row>
    <row r="37" spans="1:18" ht="63.75" x14ac:dyDescent="0.2">
      <c r="A37" t="s">
        <v>58</v>
      </c>
      <c r="E37" s="28" t="s">
        <v>84</v>
      </c>
    </row>
    <row r="38" spans="1:18" ht="25.5" x14ac:dyDescent="0.2">
      <c r="A38" s="18" t="s">
        <v>47</v>
      </c>
      <c r="B38" s="22" t="s">
        <v>141</v>
      </c>
      <c r="C38" s="22" t="s">
        <v>291</v>
      </c>
      <c r="D38" s="18" t="s">
        <v>66</v>
      </c>
      <c r="E38" s="23" t="s">
        <v>292</v>
      </c>
      <c r="F38" s="24" t="s">
        <v>81</v>
      </c>
      <c r="G38" s="25">
        <v>1.9510000000000001</v>
      </c>
      <c r="H38" s="26">
        <v>697.32</v>
      </c>
      <c r="I38" s="26">
        <f>ROUND(ROUND(H38,2)*ROUND(G38,3),2)</f>
        <v>1360.47</v>
      </c>
      <c r="J38" s="24" t="s">
        <v>69</v>
      </c>
      <c r="O38">
        <f>(I38*21)/100</f>
        <v>285.69869999999997</v>
      </c>
      <c r="P38" t="s">
        <v>23</v>
      </c>
    </row>
    <row r="39" spans="1:18" ht="51" x14ac:dyDescent="0.2">
      <c r="A39" s="27" t="s">
        <v>54</v>
      </c>
      <c r="E39" s="28" t="s">
        <v>293</v>
      </c>
    </row>
    <row r="40" spans="1:18" x14ac:dyDescent="0.2">
      <c r="A40" s="29" t="s">
        <v>56</v>
      </c>
      <c r="E40" s="30" t="s">
        <v>294</v>
      </c>
    </row>
    <row r="41" spans="1:18" ht="63.75" x14ac:dyDescent="0.2">
      <c r="A41" t="s">
        <v>58</v>
      </c>
      <c r="E41" s="28" t="s">
        <v>295</v>
      </c>
    </row>
    <row r="42" spans="1:18" ht="25.5" x14ac:dyDescent="0.2">
      <c r="A42" s="18" t="s">
        <v>47</v>
      </c>
      <c r="B42" s="22" t="s">
        <v>135</v>
      </c>
      <c r="C42" s="22" t="s">
        <v>296</v>
      </c>
      <c r="D42" s="18" t="s">
        <v>66</v>
      </c>
      <c r="E42" s="23" t="s">
        <v>297</v>
      </c>
      <c r="F42" s="24" t="s">
        <v>298</v>
      </c>
      <c r="G42" s="25">
        <v>514.79999999999995</v>
      </c>
      <c r="H42" s="26">
        <v>15.44</v>
      </c>
      <c r="I42" s="26">
        <f>ROUND(ROUND(H42,2)*ROUND(G42,3),2)</f>
        <v>7948.51</v>
      </c>
      <c r="J42" s="24" t="s">
        <v>69</v>
      </c>
      <c r="O42">
        <f>(I42*21)/100</f>
        <v>1669.1870999999999</v>
      </c>
      <c r="P42" t="s">
        <v>23</v>
      </c>
    </row>
    <row r="43" spans="1:18" ht="51" x14ac:dyDescent="0.2">
      <c r="A43" s="27" t="s">
        <v>54</v>
      </c>
      <c r="E43" s="28" t="s">
        <v>299</v>
      </c>
    </row>
    <row r="44" spans="1:18" x14ac:dyDescent="0.2">
      <c r="A44" s="29" t="s">
        <v>56</v>
      </c>
      <c r="E44" s="30" t="s">
        <v>300</v>
      </c>
    </row>
    <row r="45" spans="1:18" ht="25.5" x14ac:dyDescent="0.2">
      <c r="A45" t="s">
        <v>58</v>
      </c>
      <c r="E45" s="28" t="s">
        <v>301</v>
      </c>
    </row>
    <row r="46" spans="1:18" ht="25.5" x14ac:dyDescent="0.2">
      <c r="A46" s="18" t="s">
        <v>47</v>
      </c>
      <c r="B46" s="22" t="s">
        <v>302</v>
      </c>
      <c r="C46" s="22" t="s">
        <v>303</v>
      </c>
      <c r="D46" s="18" t="s">
        <v>66</v>
      </c>
      <c r="E46" s="23" t="s">
        <v>304</v>
      </c>
      <c r="F46" s="24" t="s">
        <v>81</v>
      </c>
      <c r="G46" s="25">
        <v>2.8</v>
      </c>
      <c r="H46" s="26">
        <v>1275.3</v>
      </c>
      <c r="I46" s="26">
        <f>ROUND(ROUND(H46,2)*ROUND(G46,3),2)</f>
        <v>3570.84</v>
      </c>
      <c r="J46" s="24" t="s">
        <v>69</v>
      </c>
      <c r="O46">
        <f>(I46*21)/100</f>
        <v>749.87639999999999</v>
      </c>
      <c r="P46" t="s">
        <v>23</v>
      </c>
    </row>
    <row r="47" spans="1:18" ht="63.75" x14ac:dyDescent="0.2">
      <c r="A47" s="27" t="s">
        <v>54</v>
      </c>
      <c r="E47" s="28" t="s">
        <v>305</v>
      </c>
    </row>
    <row r="48" spans="1:18" x14ac:dyDescent="0.2">
      <c r="A48" s="29" t="s">
        <v>56</v>
      </c>
      <c r="E48" s="30" t="s">
        <v>306</v>
      </c>
    </row>
    <row r="49" spans="1:16" ht="63.75" x14ac:dyDescent="0.2">
      <c r="A49" t="s">
        <v>58</v>
      </c>
      <c r="E49" s="28" t="s">
        <v>307</v>
      </c>
    </row>
    <row r="50" spans="1:16" ht="25.5" x14ac:dyDescent="0.2">
      <c r="A50" s="18" t="s">
        <v>47</v>
      </c>
      <c r="B50" s="22" t="s">
        <v>308</v>
      </c>
      <c r="C50" s="22" t="s">
        <v>309</v>
      </c>
      <c r="D50" s="18" t="s">
        <v>66</v>
      </c>
      <c r="E50" s="23" t="s">
        <v>310</v>
      </c>
      <c r="F50" s="24" t="s">
        <v>81</v>
      </c>
      <c r="G50" s="25">
        <v>13.275</v>
      </c>
      <c r="H50" s="26">
        <v>312.39</v>
      </c>
      <c r="I50" s="26">
        <f>ROUND(ROUND(H50,2)*ROUND(G50,3),2)</f>
        <v>4146.9799999999996</v>
      </c>
      <c r="J50" s="24" t="s">
        <v>69</v>
      </c>
      <c r="O50">
        <f>(I50*21)/100</f>
        <v>870.86579999999992</v>
      </c>
      <c r="P50" t="s">
        <v>23</v>
      </c>
    </row>
    <row r="51" spans="1:16" ht="51" x14ac:dyDescent="0.2">
      <c r="A51" s="27" t="s">
        <v>54</v>
      </c>
      <c r="E51" s="28" t="s">
        <v>311</v>
      </c>
    </row>
    <row r="52" spans="1:16" x14ac:dyDescent="0.2">
      <c r="A52" s="29" t="s">
        <v>56</v>
      </c>
      <c r="E52" s="30" t="s">
        <v>312</v>
      </c>
    </row>
    <row r="53" spans="1:16" ht="63.75" x14ac:dyDescent="0.2">
      <c r="A53" t="s">
        <v>58</v>
      </c>
      <c r="E53" s="28" t="s">
        <v>84</v>
      </c>
    </row>
    <row r="54" spans="1:16" ht="25.5" x14ac:dyDescent="0.2">
      <c r="A54" s="18" t="s">
        <v>47</v>
      </c>
      <c r="B54" s="22" t="s">
        <v>313</v>
      </c>
      <c r="C54" s="22" t="s">
        <v>314</v>
      </c>
      <c r="D54" s="18" t="s">
        <v>66</v>
      </c>
      <c r="E54" s="23" t="s">
        <v>315</v>
      </c>
      <c r="F54" s="24" t="s">
        <v>81</v>
      </c>
      <c r="G54" s="25">
        <v>65.286000000000001</v>
      </c>
      <c r="H54" s="26">
        <v>489.06</v>
      </c>
      <c r="I54" s="26">
        <f>ROUND(ROUND(H54,2)*ROUND(G54,3),2)</f>
        <v>31928.77</v>
      </c>
      <c r="J54" s="24" t="s">
        <v>69</v>
      </c>
      <c r="O54">
        <f>(I54*21)/100</f>
        <v>6705.0417000000007</v>
      </c>
      <c r="P54" t="s">
        <v>23</v>
      </c>
    </row>
    <row r="55" spans="1:16" ht="63.75" x14ac:dyDescent="0.2">
      <c r="A55" s="27" t="s">
        <v>54</v>
      </c>
      <c r="E55" s="28" t="s">
        <v>316</v>
      </c>
    </row>
    <row r="56" spans="1:16" x14ac:dyDescent="0.2">
      <c r="A56" s="29" t="s">
        <v>56</v>
      </c>
      <c r="E56" s="30" t="s">
        <v>317</v>
      </c>
    </row>
    <row r="57" spans="1:16" ht="63.75" x14ac:dyDescent="0.2">
      <c r="A57" t="s">
        <v>58</v>
      </c>
      <c r="E57" s="28" t="s">
        <v>84</v>
      </c>
    </row>
    <row r="58" spans="1:16" x14ac:dyDescent="0.2">
      <c r="A58" s="18" t="s">
        <v>47</v>
      </c>
      <c r="B58" s="22" t="s">
        <v>152</v>
      </c>
      <c r="C58" s="22" t="s">
        <v>318</v>
      </c>
      <c r="D58" s="18" t="s">
        <v>66</v>
      </c>
      <c r="E58" s="23" t="s">
        <v>319</v>
      </c>
      <c r="F58" s="24" t="s">
        <v>81</v>
      </c>
      <c r="G58" s="25">
        <v>30.617999999999999</v>
      </c>
      <c r="H58" s="26">
        <v>346.32</v>
      </c>
      <c r="I58" s="26">
        <f>ROUND(ROUND(H58,2)*ROUND(G58,3),2)</f>
        <v>10603.63</v>
      </c>
      <c r="J58" s="24" t="s">
        <v>69</v>
      </c>
      <c r="O58">
        <f>(I58*21)/100</f>
        <v>2226.7622999999999</v>
      </c>
      <c r="P58" t="s">
        <v>23</v>
      </c>
    </row>
    <row r="59" spans="1:16" ht="63.75" x14ac:dyDescent="0.2">
      <c r="A59" s="27" t="s">
        <v>54</v>
      </c>
      <c r="E59" s="28" t="s">
        <v>320</v>
      </c>
    </row>
    <row r="60" spans="1:16" x14ac:dyDescent="0.2">
      <c r="A60" s="29" t="s">
        <v>56</v>
      </c>
      <c r="E60" s="30" t="s">
        <v>321</v>
      </c>
    </row>
    <row r="61" spans="1:16" ht="63.75" x14ac:dyDescent="0.2">
      <c r="A61" t="s">
        <v>58</v>
      </c>
      <c r="E61" s="28" t="s">
        <v>84</v>
      </c>
    </row>
    <row r="62" spans="1:16" ht="25.5" x14ac:dyDescent="0.2">
      <c r="A62" s="18" t="s">
        <v>47</v>
      </c>
      <c r="B62" s="22" t="s">
        <v>322</v>
      </c>
      <c r="C62" s="22" t="s">
        <v>323</v>
      </c>
      <c r="D62" s="18" t="s">
        <v>66</v>
      </c>
      <c r="E62" s="23" t="s">
        <v>324</v>
      </c>
      <c r="F62" s="24" t="s">
        <v>81</v>
      </c>
      <c r="G62" s="25">
        <v>13.86</v>
      </c>
      <c r="H62" s="26">
        <v>504.27</v>
      </c>
      <c r="I62" s="26">
        <f>ROUND(ROUND(H62,2)*ROUND(G62,3),2)</f>
        <v>6989.18</v>
      </c>
      <c r="J62" s="24" t="s">
        <v>69</v>
      </c>
      <c r="O62">
        <f>(I62*21)/100</f>
        <v>1467.7277999999999</v>
      </c>
      <c r="P62" t="s">
        <v>23</v>
      </c>
    </row>
    <row r="63" spans="1:16" ht="51" x14ac:dyDescent="0.2">
      <c r="A63" s="27" t="s">
        <v>54</v>
      </c>
      <c r="E63" s="28" t="s">
        <v>325</v>
      </c>
    </row>
    <row r="64" spans="1:16" x14ac:dyDescent="0.2">
      <c r="A64" s="29" t="s">
        <v>56</v>
      </c>
      <c r="E64" s="30" t="s">
        <v>326</v>
      </c>
    </row>
    <row r="65" spans="1:16" ht="63.75" x14ac:dyDescent="0.2">
      <c r="A65" t="s">
        <v>58</v>
      </c>
      <c r="E65" s="28" t="s">
        <v>295</v>
      </c>
    </row>
    <row r="66" spans="1:16" x14ac:dyDescent="0.2">
      <c r="A66" s="18" t="s">
        <v>47</v>
      </c>
      <c r="B66" s="22" t="s">
        <v>163</v>
      </c>
      <c r="C66" s="22" t="s">
        <v>100</v>
      </c>
      <c r="D66" s="18" t="s">
        <v>66</v>
      </c>
      <c r="E66" s="23" t="s">
        <v>101</v>
      </c>
      <c r="F66" s="24" t="s">
        <v>97</v>
      </c>
      <c r="G66" s="25">
        <v>1.5</v>
      </c>
      <c r="H66" s="26">
        <v>117</v>
      </c>
      <c r="I66" s="26">
        <f>ROUND(ROUND(H66,2)*ROUND(G66,3),2)</f>
        <v>175.5</v>
      </c>
      <c r="J66" s="24" t="s">
        <v>69</v>
      </c>
      <c r="O66">
        <f>(I66*21)/100</f>
        <v>36.854999999999997</v>
      </c>
      <c r="P66" t="s">
        <v>23</v>
      </c>
    </row>
    <row r="67" spans="1:16" ht="51" x14ac:dyDescent="0.2">
      <c r="A67" s="27" t="s">
        <v>54</v>
      </c>
      <c r="E67" s="28" t="s">
        <v>327</v>
      </c>
    </row>
    <row r="68" spans="1:16" x14ac:dyDescent="0.2">
      <c r="A68" s="29" t="s">
        <v>56</v>
      </c>
      <c r="E68" s="30" t="s">
        <v>328</v>
      </c>
    </row>
    <row r="69" spans="1:16" ht="63.75" x14ac:dyDescent="0.2">
      <c r="A69" t="s">
        <v>58</v>
      </c>
      <c r="E69" s="28" t="s">
        <v>84</v>
      </c>
    </row>
    <row r="70" spans="1:16" x14ac:dyDescent="0.2">
      <c r="A70" s="18" t="s">
        <v>47</v>
      </c>
      <c r="B70" s="22" t="s">
        <v>120</v>
      </c>
      <c r="C70" s="22" t="s">
        <v>329</v>
      </c>
      <c r="D70" s="18" t="s">
        <v>66</v>
      </c>
      <c r="E70" s="23" t="s">
        <v>330</v>
      </c>
      <c r="F70" s="24" t="s">
        <v>81</v>
      </c>
      <c r="G70" s="25">
        <v>10.4</v>
      </c>
      <c r="H70" s="26">
        <v>1427.4</v>
      </c>
      <c r="I70" s="26">
        <f>ROUND(ROUND(H70,2)*ROUND(G70,3),2)</f>
        <v>14844.96</v>
      </c>
      <c r="J70" s="24" t="s">
        <v>69</v>
      </c>
      <c r="O70">
        <f>(I70*21)/100</f>
        <v>3117.4415999999997</v>
      </c>
      <c r="P70" t="s">
        <v>23</v>
      </c>
    </row>
    <row r="71" spans="1:16" ht="63.75" x14ac:dyDescent="0.2">
      <c r="A71" s="27" t="s">
        <v>54</v>
      </c>
      <c r="E71" s="28" t="s">
        <v>331</v>
      </c>
    </row>
    <row r="72" spans="1:16" x14ac:dyDescent="0.2">
      <c r="A72" s="29" t="s">
        <v>56</v>
      </c>
      <c r="E72" s="30" t="s">
        <v>332</v>
      </c>
    </row>
    <row r="73" spans="1:16" ht="63.75" x14ac:dyDescent="0.2">
      <c r="A73" t="s">
        <v>58</v>
      </c>
      <c r="E73" s="28" t="s">
        <v>295</v>
      </c>
    </row>
    <row r="74" spans="1:16" x14ac:dyDescent="0.2">
      <c r="A74" s="18" t="s">
        <v>47</v>
      </c>
      <c r="B74" s="22" t="s">
        <v>129</v>
      </c>
      <c r="C74" s="22" t="s">
        <v>333</v>
      </c>
      <c r="D74" s="18" t="s">
        <v>66</v>
      </c>
      <c r="E74" s="23" t="s">
        <v>334</v>
      </c>
      <c r="F74" s="24" t="s">
        <v>298</v>
      </c>
      <c r="G74" s="25">
        <v>2745.6</v>
      </c>
      <c r="H74" s="26">
        <v>15.44</v>
      </c>
      <c r="I74" s="26">
        <f>ROUND(ROUND(H74,2)*ROUND(G74,3),2)</f>
        <v>42392.06</v>
      </c>
      <c r="J74" s="24" t="s">
        <v>69</v>
      </c>
      <c r="O74">
        <f>(I74*21)/100</f>
        <v>8902.3325999999997</v>
      </c>
      <c r="P74" t="s">
        <v>23</v>
      </c>
    </row>
    <row r="75" spans="1:16" ht="51" x14ac:dyDescent="0.2">
      <c r="A75" s="27" t="s">
        <v>54</v>
      </c>
      <c r="E75" s="28" t="s">
        <v>335</v>
      </c>
    </row>
    <row r="76" spans="1:16" x14ac:dyDescent="0.2">
      <c r="A76" s="29" t="s">
        <v>56</v>
      </c>
      <c r="E76" s="30" t="s">
        <v>336</v>
      </c>
    </row>
    <row r="77" spans="1:16" ht="25.5" x14ac:dyDescent="0.2">
      <c r="A77" t="s">
        <v>58</v>
      </c>
      <c r="E77" s="28" t="s">
        <v>301</v>
      </c>
    </row>
    <row r="78" spans="1:16" x14ac:dyDescent="0.2">
      <c r="A78" s="18" t="s">
        <v>47</v>
      </c>
      <c r="B78" s="22" t="s">
        <v>337</v>
      </c>
      <c r="C78" s="22" t="s">
        <v>338</v>
      </c>
      <c r="D78" s="18" t="s">
        <v>66</v>
      </c>
      <c r="E78" s="23" t="s">
        <v>339</v>
      </c>
      <c r="F78" s="24" t="s">
        <v>97</v>
      </c>
      <c r="G78" s="25">
        <v>53.5</v>
      </c>
      <c r="H78" s="26">
        <v>194.22</v>
      </c>
      <c r="I78" s="26">
        <f>ROUND(ROUND(H78,2)*ROUND(G78,3),2)</f>
        <v>10390.77</v>
      </c>
      <c r="J78" s="24" t="s">
        <v>69</v>
      </c>
      <c r="O78">
        <f>(I78*21)/100</f>
        <v>2182.0617000000002</v>
      </c>
      <c r="P78" t="s">
        <v>23</v>
      </c>
    </row>
    <row r="79" spans="1:16" ht="51" x14ac:dyDescent="0.2">
      <c r="A79" s="27" t="s">
        <v>54</v>
      </c>
      <c r="E79" s="28" t="s">
        <v>340</v>
      </c>
    </row>
    <row r="80" spans="1:16" x14ac:dyDescent="0.2">
      <c r="A80" s="29" t="s">
        <v>56</v>
      </c>
      <c r="E80" s="30" t="s">
        <v>341</v>
      </c>
    </row>
    <row r="81" spans="1:16" ht="25.5" x14ac:dyDescent="0.2">
      <c r="A81" t="s">
        <v>58</v>
      </c>
      <c r="E81" s="28" t="s">
        <v>342</v>
      </c>
    </row>
    <row r="82" spans="1:16" x14ac:dyDescent="0.2">
      <c r="A82" s="18" t="s">
        <v>47</v>
      </c>
      <c r="B82" s="22" t="s">
        <v>221</v>
      </c>
      <c r="C82" s="22" t="s">
        <v>343</v>
      </c>
      <c r="D82" s="18" t="s">
        <v>66</v>
      </c>
      <c r="E82" s="23" t="s">
        <v>344</v>
      </c>
      <c r="F82" s="24" t="s">
        <v>345</v>
      </c>
      <c r="G82" s="25">
        <v>1008</v>
      </c>
      <c r="H82" s="26">
        <v>107.64</v>
      </c>
      <c r="I82" s="26">
        <f>ROUND(ROUND(H82,2)*ROUND(G82,3),2)</f>
        <v>108501.12</v>
      </c>
      <c r="J82" s="24" t="s">
        <v>69</v>
      </c>
      <c r="O82">
        <f>(I82*21)/100</f>
        <v>22785.235199999999</v>
      </c>
      <c r="P82" t="s">
        <v>23</v>
      </c>
    </row>
    <row r="83" spans="1:16" ht="38.25" x14ac:dyDescent="0.2">
      <c r="A83" s="27" t="s">
        <v>54</v>
      </c>
      <c r="E83" s="28" t="s">
        <v>346</v>
      </c>
    </row>
    <row r="84" spans="1:16" x14ac:dyDescent="0.2">
      <c r="A84" s="29" t="s">
        <v>56</v>
      </c>
      <c r="E84" s="30" t="s">
        <v>347</v>
      </c>
    </row>
    <row r="85" spans="1:16" ht="38.25" x14ac:dyDescent="0.2">
      <c r="A85" t="s">
        <v>58</v>
      </c>
      <c r="E85" s="28" t="s">
        <v>348</v>
      </c>
    </row>
    <row r="86" spans="1:16" x14ac:dyDescent="0.2">
      <c r="A86" s="18" t="s">
        <v>47</v>
      </c>
      <c r="B86" s="22" t="s">
        <v>202</v>
      </c>
      <c r="C86" s="22" t="s">
        <v>349</v>
      </c>
      <c r="D86" s="18" t="s">
        <v>66</v>
      </c>
      <c r="E86" s="23" t="s">
        <v>350</v>
      </c>
      <c r="F86" s="24" t="s">
        <v>97</v>
      </c>
      <c r="G86" s="25">
        <v>60</v>
      </c>
      <c r="H86" s="26">
        <v>2293.1999999999998</v>
      </c>
      <c r="I86" s="26">
        <f>ROUND(ROUND(H86,2)*ROUND(G86,3),2)</f>
        <v>137592</v>
      </c>
      <c r="J86" s="24" t="s">
        <v>69</v>
      </c>
      <c r="O86">
        <f>(I86*21)/100</f>
        <v>28894.32</v>
      </c>
      <c r="P86" t="s">
        <v>23</v>
      </c>
    </row>
    <row r="87" spans="1:16" ht="38.25" x14ac:dyDescent="0.2">
      <c r="A87" s="27" t="s">
        <v>54</v>
      </c>
      <c r="E87" s="28" t="s">
        <v>351</v>
      </c>
    </row>
    <row r="88" spans="1:16" x14ac:dyDescent="0.2">
      <c r="A88" s="29" t="s">
        <v>56</v>
      </c>
      <c r="E88" s="30" t="s">
        <v>352</v>
      </c>
    </row>
    <row r="89" spans="1:16" ht="38.25" x14ac:dyDescent="0.2">
      <c r="A89" t="s">
        <v>58</v>
      </c>
      <c r="E89" s="28" t="s">
        <v>353</v>
      </c>
    </row>
    <row r="90" spans="1:16" x14ac:dyDescent="0.2">
      <c r="A90" s="18" t="s">
        <v>47</v>
      </c>
      <c r="B90" s="22" t="s">
        <v>250</v>
      </c>
      <c r="C90" s="22" t="s">
        <v>354</v>
      </c>
      <c r="D90" s="18" t="s">
        <v>50</v>
      </c>
      <c r="E90" s="23" t="s">
        <v>355</v>
      </c>
      <c r="F90" s="24" t="s">
        <v>81</v>
      </c>
      <c r="G90" s="25">
        <v>63.078000000000003</v>
      </c>
      <c r="H90" s="26">
        <v>358.02</v>
      </c>
      <c r="I90" s="26">
        <f>ROUND(ROUND(H90,2)*ROUND(G90,3),2)</f>
        <v>22583.19</v>
      </c>
      <c r="J90" s="24" t="s">
        <v>69</v>
      </c>
      <c r="O90">
        <f>(I90*21)/100</f>
        <v>4742.4699000000001</v>
      </c>
      <c r="P90" t="s">
        <v>23</v>
      </c>
    </row>
    <row r="91" spans="1:16" ht="76.5" x14ac:dyDescent="0.2">
      <c r="A91" s="27" t="s">
        <v>54</v>
      </c>
      <c r="E91" s="28" t="s">
        <v>356</v>
      </c>
    </row>
    <row r="92" spans="1:16" x14ac:dyDescent="0.2">
      <c r="A92" s="29" t="s">
        <v>56</v>
      </c>
      <c r="E92" s="30" t="s">
        <v>357</v>
      </c>
    </row>
    <row r="93" spans="1:16" ht="369.75" x14ac:dyDescent="0.2">
      <c r="A93" t="s">
        <v>58</v>
      </c>
      <c r="E93" s="28" t="s">
        <v>358</v>
      </c>
    </row>
    <row r="94" spans="1:16" x14ac:dyDescent="0.2">
      <c r="A94" s="18" t="s">
        <v>47</v>
      </c>
      <c r="B94" s="22" t="s">
        <v>359</v>
      </c>
      <c r="C94" s="22" t="s">
        <v>354</v>
      </c>
      <c r="D94" s="18" t="s">
        <v>61</v>
      </c>
      <c r="E94" s="23" t="s">
        <v>355</v>
      </c>
      <c r="F94" s="24" t="s">
        <v>81</v>
      </c>
      <c r="G94" s="25">
        <v>29.5</v>
      </c>
      <c r="H94" s="26">
        <v>358.02</v>
      </c>
      <c r="I94" s="26">
        <f>ROUND(ROUND(H94,2)*ROUND(G94,3),2)</f>
        <v>10561.59</v>
      </c>
      <c r="J94" s="24" t="s">
        <v>69</v>
      </c>
      <c r="O94">
        <f>(I94*21)/100</f>
        <v>2217.9339</v>
      </c>
      <c r="P94" t="s">
        <v>23</v>
      </c>
    </row>
    <row r="95" spans="1:16" ht="51" x14ac:dyDescent="0.2">
      <c r="A95" s="27" t="s">
        <v>54</v>
      </c>
      <c r="E95" s="28" t="s">
        <v>360</v>
      </c>
    </row>
    <row r="96" spans="1:16" x14ac:dyDescent="0.2">
      <c r="A96" s="29" t="s">
        <v>56</v>
      </c>
      <c r="E96" s="30" t="s">
        <v>361</v>
      </c>
    </row>
    <row r="97" spans="1:16" ht="369.75" x14ac:dyDescent="0.2">
      <c r="A97" t="s">
        <v>58</v>
      </c>
      <c r="E97" s="28" t="s">
        <v>358</v>
      </c>
    </row>
    <row r="98" spans="1:16" x14ac:dyDescent="0.2">
      <c r="A98" s="18" t="s">
        <v>47</v>
      </c>
      <c r="B98" s="22" t="s">
        <v>239</v>
      </c>
      <c r="C98" s="22" t="s">
        <v>362</v>
      </c>
      <c r="D98" s="18" t="s">
        <v>50</v>
      </c>
      <c r="E98" s="23" t="s">
        <v>363</v>
      </c>
      <c r="F98" s="24" t="s">
        <v>81</v>
      </c>
      <c r="G98" s="25">
        <v>89.347999999999999</v>
      </c>
      <c r="H98" s="26">
        <v>367.38</v>
      </c>
      <c r="I98" s="26">
        <f>ROUND(ROUND(H98,2)*ROUND(G98,3),2)</f>
        <v>32824.67</v>
      </c>
      <c r="J98" s="24" t="s">
        <v>69</v>
      </c>
      <c r="O98">
        <f>(I98*21)/100</f>
        <v>6893.1806999999999</v>
      </c>
      <c r="P98" t="s">
        <v>23</v>
      </c>
    </row>
    <row r="99" spans="1:16" ht="114.75" x14ac:dyDescent="0.2">
      <c r="A99" s="27" t="s">
        <v>54</v>
      </c>
      <c r="E99" s="28" t="s">
        <v>364</v>
      </c>
    </row>
    <row r="100" spans="1:16" ht="25.5" x14ac:dyDescent="0.2">
      <c r="A100" s="29" t="s">
        <v>56</v>
      </c>
      <c r="E100" s="30" t="s">
        <v>365</v>
      </c>
    </row>
    <row r="101" spans="1:16" ht="369.75" x14ac:dyDescent="0.2">
      <c r="A101" t="s">
        <v>58</v>
      </c>
      <c r="E101" s="28" t="s">
        <v>358</v>
      </c>
    </row>
    <row r="102" spans="1:16" x14ac:dyDescent="0.2">
      <c r="A102" s="18" t="s">
        <v>47</v>
      </c>
      <c r="B102" s="22" t="s">
        <v>366</v>
      </c>
      <c r="C102" s="22" t="s">
        <v>362</v>
      </c>
      <c r="D102" s="18" t="s">
        <v>61</v>
      </c>
      <c r="E102" s="23" t="s">
        <v>363</v>
      </c>
      <c r="F102" s="24" t="s">
        <v>81</v>
      </c>
      <c r="G102" s="25">
        <v>18.8</v>
      </c>
      <c r="H102" s="26">
        <v>367.38</v>
      </c>
      <c r="I102" s="26">
        <f>ROUND(ROUND(H102,2)*ROUND(G102,3),2)</f>
        <v>6906.74</v>
      </c>
      <c r="J102" s="24" t="s">
        <v>69</v>
      </c>
      <c r="O102">
        <f>(I102*21)/100</f>
        <v>1450.4154000000001</v>
      </c>
      <c r="P102" t="s">
        <v>23</v>
      </c>
    </row>
    <row r="103" spans="1:16" ht="89.25" x14ac:dyDescent="0.2">
      <c r="A103" s="27" t="s">
        <v>54</v>
      </c>
      <c r="E103" s="28" t="s">
        <v>367</v>
      </c>
    </row>
    <row r="104" spans="1:16" x14ac:dyDescent="0.2">
      <c r="A104" s="29" t="s">
        <v>56</v>
      </c>
      <c r="E104" s="30" t="s">
        <v>368</v>
      </c>
    </row>
    <row r="105" spans="1:16" ht="369.75" x14ac:dyDescent="0.2">
      <c r="A105" t="s">
        <v>58</v>
      </c>
      <c r="E105" s="28" t="s">
        <v>358</v>
      </c>
    </row>
    <row r="106" spans="1:16" x14ac:dyDescent="0.2">
      <c r="A106" s="18" t="s">
        <v>47</v>
      </c>
      <c r="B106" s="22" t="s">
        <v>245</v>
      </c>
      <c r="C106" s="22" t="s">
        <v>369</v>
      </c>
      <c r="D106" s="18" t="s">
        <v>66</v>
      </c>
      <c r="E106" s="23" t="s">
        <v>370</v>
      </c>
      <c r="F106" s="24" t="s">
        <v>81</v>
      </c>
      <c r="G106" s="25">
        <v>362.87</v>
      </c>
      <c r="H106" s="26">
        <v>489.06</v>
      </c>
      <c r="I106" s="26">
        <f>ROUND(ROUND(H106,2)*ROUND(G106,3),2)</f>
        <v>177465.2</v>
      </c>
      <c r="J106" s="24" t="s">
        <v>69</v>
      </c>
      <c r="O106">
        <f>(I106*21)/100</f>
        <v>37267.692000000003</v>
      </c>
      <c r="P106" t="s">
        <v>23</v>
      </c>
    </row>
    <row r="107" spans="1:16" ht="140.25" x14ac:dyDescent="0.2">
      <c r="A107" s="27" t="s">
        <v>54</v>
      </c>
      <c r="E107" s="28" t="s">
        <v>371</v>
      </c>
    </row>
    <row r="108" spans="1:16" ht="38.25" x14ac:dyDescent="0.2">
      <c r="A108" s="29" t="s">
        <v>56</v>
      </c>
      <c r="E108" s="30" t="s">
        <v>372</v>
      </c>
    </row>
    <row r="109" spans="1:16" ht="318.75" x14ac:dyDescent="0.2">
      <c r="A109" t="s">
        <v>58</v>
      </c>
      <c r="E109" s="28" t="s">
        <v>373</v>
      </c>
    </row>
    <row r="110" spans="1:16" x14ac:dyDescent="0.2">
      <c r="A110" s="18" t="s">
        <v>47</v>
      </c>
      <c r="B110" s="22" t="s">
        <v>44</v>
      </c>
      <c r="C110" s="22" t="s">
        <v>374</v>
      </c>
      <c r="D110" s="18" t="s">
        <v>66</v>
      </c>
      <c r="E110" s="23" t="s">
        <v>375</v>
      </c>
      <c r="F110" s="24" t="s">
        <v>81</v>
      </c>
      <c r="G110" s="25">
        <v>29.5</v>
      </c>
      <c r="H110" s="26">
        <v>265.58999999999997</v>
      </c>
      <c r="I110" s="26">
        <f>ROUND(ROUND(H110,2)*ROUND(G110,3),2)</f>
        <v>7834.91</v>
      </c>
      <c r="J110" s="24" t="s">
        <v>69</v>
      </c>
      <c r="O110">
        <f>(I110*21)/100</f>
        <v>1645.3310999999999</v>
      </c>
      <c r="P110" t="s">
        <v>23</v>
      </c>
    </row>
    <row r="111" spans="1:16" ht="38.25" x14ac:dyDescent="0.2">
      <c r="A111" s="27" t="s">
        <v>54</v>
      </c>
      <c r="E111" s="28" t="s">
        <v>376</v>
      </c>
    </row>
    <row r="112" spans="1:16" x14ac:dyDescent="0.2">
      <c r="A112" s="29" t="s">
        <v>56</v>
      </c>
      <c r="E112" s="30" t="s">
        <v>361</v>
      </c>
    </row>
    <row r="113" spans="1:16" ht="242.25" x14ac:dyDescent="0.2">
      <c r="A113" t="s">
        <v>58</v>
      </c>
      <c r="E113" s="28" t="s">
        <v>377</v>
      </c>
    </row>
    <row r="114" spans="1:16" x14ac:dyDescent="0.2">
      <c r="A114" s="18" t="s">
        <v>47</v>
      </c>
      <c r="B114" s="22" t="s">
        <v>109</v>
      </c>
      <c r="C114" s="22" t="s">
        <v>378</v>
      </c>
      <c r="D114" s="18" t="s">
        <v>50</v>
      </c>
      <c r="E114" s="23" t="s">
        <v>379</v>
      </c>
      <c r="F114" s="24" t="s">
        <v>81</v>
      </c>
      <c r="G114" s="25">
        <v>4</v>
      </c>
      <c r="H114" s="26">
        <v>836.11</v>
      </c>
      <c r="I114" s="26">
        <f>ROUND(ROUND(H114,2)*ROUND(G114,3),2)</f>
        <v>3344.44</v>
      </c>
      <c r="J114" s="24" t="s">
        <v>69</v>
      </c>
      <c r="O114">
        <f>(I114*21)/100</f>
        <v>702.33240000000001</v>
      </c>
      <c r="P114" t="s">
        <v>23</v>
      </c>
    </row>
    <row r="115" spans="1:16" ht="38.25" x14ac:dyDescent="0.2">
      <c r="A115" s="27" t="s">
        <v>54</v>
      </c>
      <c r="E115" s="28" t="s">
        <v>380</v>
      </c>
    </row>
    <row r="116" spans="1:16" x14ac:dyDescent="0.2">
      <c r="A116" s="29" t="s">
        <v>56</v>
      </c>
      <c r="E116" s="30" t="s">
        <v>381</v>
      </c>
    </row>
    <row r="117" spans="1:16" ht="229.5" x14ac:dyDescent="0.2">
      <c r="A117" t="s">
        <v>58</v>
      </c>
      <c r="E117" s="28" t="s">
        <v>382</v>
      </c>
    </row>
    <row r="118" spans="1:16" x14ac:dyDescent="0.2">
      <c r="A118" s="18" t="s">
        <v>47</v>
      </c>
      <c r="B118" s="22" t="s">
        <v>383</v>
      </c>
      <c r="C118" s="22" t="s">
        <v>378</v>
      </c>
      <c r="D118" s="18" t="s">
        <v>61</v>
      </c>
      <c r="E118" s="23" t="s">
        <v>379</v>
      </c>
      <c r="F118" s="24" t="s">
        <v>81</v>
      </c>
      <c r="G118" s="25">
        <v>220.62</v>
      </c>
      <c r="H118" s="26">
        <v>836.11</v>
      </c>
      <c r="I118" s="26">
        <f>ROUND(ROUND(H118,2)*ROUND(G118,3),2)</f>
        <v>184462.59</v>
      </c>
      <c r="J118" s="24" t="s">
        <v>69</v>
      </c>
      <c r="O118">
        <f>(I118*21)/100</f>
        <v>38737.143900000003</v>
      </c>
      <c r="P118" t="s">
        <v>23</v>
      </c>
    </row>
    <row r="119" spans="1:16" ht="89.25" x14ac:dyDescent="0.2">
      <c r="A119" s="27" t="s">
        <v>54</v>
      </c>
      <c r="E119" s="28" t="s">
        <v>384</v>
      </c>
    </row>
    <row r="120" spans="1:16" ht="25.5" x14ac:dyDescent="0.2">
      <c r="A120" s="29" t="s">
        <v>56</v>
      </c>
      <c r="E120" s="30" t="s">
        <v>385</v>
      </c>
    </row>
    <row r="121" spans="1:16" ht="229.5" x14ac:dyDescent="0.2">
      <c r="A121" t="s">
        <v>58</v>
      </c>
      <c r="E121" s="28" t="s">
        <v>382</v>
      </c>
    </row>
    <row r="122" spans="1:16" x14ac:dyDescent="0.2">
      <c r="A122" s="18" t="s">
        <v>47</v>
      </c>
      <c r="B122" s="22" t="s">
        <v>386</v>
      </c>
      <c r="C122" s="22" t="s">
        <v>378</v>
      </c>
      <c r="D122" s="18" t="s">
        <v>269</v>
      </c>
      <c r="E122" s="23" t="s">
        <v>379</v>
      </c>
      <c r="F122" s="24" t="s">
        <v>81</v>
      </c>
      <c r="G122" s="25">
        <v>113.31</v>
      </c>
      <c r="H122" s="26">
        <v>836.11</v>
      </c>
      <c r="I122" s="26">
        <f>ROUND(ROUND(H122,2)*ROUND(G122,3),2)</f>
        <v>94739.62</v>
      </c>
      <c r="J122" s="24" t="s">
        <v>69</v>
      </c>
      <c r="O122">
        <f>(I122*21)/100</f>
        <v>19895.320200000002</v>
      </c>
      <c r="P122" t="s">
        <v>23</v>
      </c>
    </row>
    <row r="123" spans="1:16" ht="76.5" x14ac:dyDescent="0.2">
      <c r="A123" s="27" t="s">
        <v>54</v>
      </c>
      <c r="E123" s="28" t="s">
        <v>387</v>
      </c>
    </row>
    <row r="124" spans="1:16" x14ac:dyDescent="0.2">
      <c r="A124" s="29" t="s">
        <v>56</v>
      </c>
      <c r="E124" s="30" t="s">
        <v>388</v>
      </c>
    </row>
    <row r="125" spans="1:16" ht="229.5" x14ac:dyDescent="0.2">
      <c r="A125" t="s">
        <v>58</v>
      </c>
      <c r="E125" s="28" t="s">
        <v>382</v>
      </c>
    </row>
    <row r="126" spans="1:16" x14ac:dyDescent="0.2">
      <c r="A126" s="18" t="s">
        <v>47</v>
      </c>
      <c r="B126" s="22" t="s">
        <v>389</v>
      </c>
      <c r="C126" s="22" t="s">
        <v>390</v>
      </c>
      <c r="D126" s="18" t="s">
        <v>50</v>
      </c>
      <c r="E126" s="23" t="s">
        <v>391</v>
      </c>
      <c r="F126" s="24" t="s">
        <v>81</v>
      </c>
      <c r="G126" s="25">
        <v>6.1440000000000001</v>
      </c>
      <c r="H126" s="26">
        <v>1004.3</v>
      </c>
      <c r="I126" s="26">
        <f>ROUND(ROUND(H126,2)*ROUND(G126,3),2)</f>
        <v>6170.42</v>
      </c>
      <c r="J126" s="24" t="s">
        <v>69</v>
      </c>
      <c r="O126">
        <f>(I126*21)/100</f>
        <v>1295.7882</v>
      </c>
      <c r="P126" t="s">
        <v>23</v>
      </c>
    </row>
    <row r="127" spans="1:16" ht="38.25" x14ac:dyDescent="0.2">
      <c r="A127" s="27" t="s">
        <v>54</v>
      </c>
      <c r="E127" s="28" t="s">
        <v>392</v>
      </c>
    </row>
    <row r="128" spans="1:16" x14ac:dyDescent="0.2">
      <c r="A128" s="29" t="s">
        <v>56</v>
      </c>
      <c r="E128" s="30" t="s">
        <v>393</v>
      </c>
    </row>
    <row r="129" spans="1:16" ht="293.25" x14ac:dyDescent="0.2">
      <c r="A129" t="s">
        <v>58</v>
      </c>
      <c r="E129" s="28" t="s">
        <v>394</v>
      </c>
    </row>
    <row r="130" spans="1:16" x14ac:dyDescent="0.2">
      <c r="A130" s="18" t="s">
        <v>47</v>
      </c>
      <c r="B130" s="22" t="s">
        <v>395</v>
      </c>
      <c r="C130" s="22" t="s">
        <v>390</v>
      </c>
      <c r="D130" s="18" t="s">
        <v>61</v>
      </c>
      <c r="E130" s="23" t="s">
        <v>391</v>
      </c>
      <c r="F130" s="24" t="s">
        <v>81</v>
      </c>
      <c r="G130" s="25">
        <v>18.72</v>
      </c>
      <c r="H130" s="26">
        <v>1004.3</v>
      </c>
      <c r="I130" s="26">
        <f>ROUND(ROUND(H130,2)*ROUND(G130,3),2)</f>
        <v>18800.5</v>
      </c>
      <c r="J130" s="24" t="s">
        <v>69</v>
      </c>
      <c r="O130">
        <f>(I130*21)/100</f>
        <v>3948.105</v>
      </c>
      <c r="P130" t="s">
        <v>23</v>
      </c>
    </row>
    <row r="131" spans="1:16" ht="51" x14ac:dyDescent="0.2">
      <c r="A131" s="27" t="s">
        <v>54</v>
      </c>
      <c r="E131" s="28" t="s">
        <v>396</v>
      </c>
    </row>
    <row r="132" spans="1:16" x14ac:dyDescent="0.2">
      <c r="A132" s="29" t="s">
        <v>56</v>
      </c>
      <c r="E132" s="30" t="s">
        <v>397</v>
      </c>
    </row>
    <row r="133" spans="1:16" ht="293.25" x14ac:dyDescent="0.2">
      <c r="A133" t="s">
        <v>58</v>
      </c>
      <c r="E133" s="28" t="s">
        <v>394</v>
      </c>
    </row>
    <row r="134" spans="1:16" x14ac:dyDescent="0.2">
      <c r="A134" s="18" t="s">
        <v>47</v>
      </c>
      <c r="B134" s="22" t="s">
        <v>191</v>
      </c>
      <c r="C134" s="22" t="s">
        <v>398</v>
      </c>
      <c r="D134" s="18" t="s">
        <v>66</v>
      </c>
      <c r="E134" s="23" t="s">
        <v>399</v>
      </c>
      <c r="F134" s="24" t="s">
        <v>81</v>
      </c>
      <c r="G134" s="25">
        <v>18.8</v>
      </c>
      <c r="H134" s="26">
        <v>544.04999999999995</v>
      </c>
      <c r="I134" s="26">
        <f>ROUND(ROUND(H134,2)*ROUND(G134,3),2)</f>
        <v>10228.14</v>
      </c>
      <c r="J134" s="24" t="s">
        <v>69</v>
      </c>
      <c r="O134">
        <f>(I134*21)/100</f>
        <v>2147.9094</v>
      </c>
      <c r="P134" t="s">
        <v>23</v>
      </c>
    </row>
    <row r="135" spans="1:16" ht="63.75" x14ac:dyDescent="0.2">
      <c r="A135" s="27" t="s">
        <v>54</v>
      </c>
      <c r="E135" s="28" t="s">
        <v>400</v>
      </c>
    </row>
    <row r="136" spans="1:16" x14ac:dyDescent="0.2">
      <c r="A136" s="29" t="s">
        <v>56</v>
      </c>
      <c r="E136" s="30" t="s">
        <v>368</v>
      </c>
    </row>
    <row r="137" spans="1:16" ht="267.75" x14ac:dyDescent="0.2">
      <c r="A137" t="s">
        <v>58</v>
      </c>
      <c r="E137" s="28" t="s">
        <v>401</v>
      </c>
    </row>
    <row r="138" spans="1:16" x14ac:dyDescent="0.2">
      <c r="A138" s="18" t="s">
        <v>47</v>
      </c>
      <c r="B138" s="22" t="s">
        <v>402</v>
      </c>
      <c r="C138" s="22" t="s">
        <v>124</v>
      </c>
      <c r="D138" s="18" t="s">
        <v>50</v>
      </c>
      <c r="E138" s="23" t="s">
        <v>125</v>
      </c>
      <c r="F138" s="24" t="s">
        <v>68</v>
      </c>
      <c r="G138" s="25">
        <v>57</v>
      </c>
      <c r="H138" s="26">
        <v>17.78</v>
      </c>
      <c r="I138" s="26">
        <f>ROUND(ROUND(H138,2)*ROUND(G138,3),2)</f>
        <v>1013.46</v>
      </c>
      <c r="J138" s="24" t="s">
        <v>69</v>
      </c>
      <c r="O138">
        <f>(I138*21)/100</f>
        <v>212.82659999999998</v>
      </c>
      <c r="P138" t="s">
        <v>23</v>
      </c>
    </row>
    <row r="139" spans="1:16" ht="38.25" x14ac:dyDescent="0.2">
      <c r="A139" s="27" t="s">
        <v>54</v>
      </c>
      <c r="E139" s="28" t="s">
        <v>403</v>
      </c>
    </row>
    <row r="140" spans="1:16" x14ac:dyDescent="0.2">
      <c r="A140" s="29" t="s">
        <v>56</v>
      </c>
      <c r="E140" s="30" t="s">
        <v>404</v>
      </c>
    </row>
    <row r="141" spans="1:16" ht="25.5" x14ac:dyDescent="0.2">
      <c r="A141" t="s">
        <v>58</v>
      </c>
      <c r="E141" s="28" t="s">
        <v>128</v>
      </c>
    </row>
    <row r="142" spans="1:16" x14ac:dyDescent="0.2">
      <c r="A142" s="18" t="s">
        <v>47</v>
      </c>
      <c r="B142" s="22" t="s">
        <v>405</v>
      </c>
      <c r="C142" s="22" t="s">
        <v>124</v>
      </c>
      <c r="D142" s="18" t="s">
        <v>61</v>
      </c>
      <c r="E142" s="23" t="s">
        <v>125</v>
      </c>
      <c r="F142" s="24" t="s">
        <v>68</v>
      </c>
      <c r="G142" s="25">
        <v>163.57</v>
      </c>
      <c r="H142" s="26">
        <v>17.78</v>
      </c>
      <c r="I142" s="26">
        <f>ROUND(ROUND(H142,2)*ROUND(G142,3),2)</f>
        <v>2908.27</v>
      </c>
      <c r="J142" s="24" t="s">
        <v>69</v>
      </c>
      <c r="O142">
        <f>(I142*21)/100</f>
        <v>610.73669999999993</v>
      </c>
      <c r="P142" t="s">
        <v>23</v>
      </c>
    </row>
    <row r="143" spans="1:16" ht="51" x14ac:dyDescent="0.2">
      <c r="A143" s="27" t="s">
        <v>54</v>
      </c>
      <c r="E143" s="28" t="s">
        <v>406</v>
      </c>
    </row>
    <row r="144" spans="1:16" x14ac:dyDescent="0.2">
      <c r="A144" s="29" t="s">
        <v>56</v>
      </c>
      <c r="E144" s="30" t="s">
        <v>407</v>
      </c>
    </row>
    <row r="145" spans="1:18" ht="25.5" x14ac:dyDescent="0.2">
      <c r="A145" t="s">
        <v>58</v>
      </c>
      <c r="E145" s="28" t="s">
        <v>128</v>
      </c>
    </row>
    <row r="146" spans="1:18" x14ac:dyDescent="0.2">
      <c r="A146" s="18" t="s">
        <v>47</v>
      </c>
      <c r="B146" s="22" t="s">
        <v>408</v>
      </c>
      <c r="C146" s="22" t="s">
        <v>409</v>
      </c>
      <c r="D146" s="18" t="s">
        <v>66</v>
      </c>
      <c r="E146" s="23" t="s">
        <v>410</v>
      </c>
      <c r="F146" s="24" t="s">
        <v>68</v>
      </c>
      <c r="G146" s="25">
        <v>110.25</v>
      </c>
      <c r="H146" s="26">
        <v>28.08</v>
      </c>
      <c r="I146" s="26">
        <f>ROUND(ROUND(H146,2)*ROUND(G146,3),2)</f>
        <v>3095.82</v>
      </c>
      <c r="J146" s="24" t="s">
        <v>69</v>
      </c>
      <c r="O146">
        <f>(I146*21)/100</f>
        <v>650.12220000000002</v>
      </c>
      <c r="P146" t="s">
        <v>23</v>
      </c>
    </row>
    <row r="147" spans="1:18" ht="51" x14ac:dyDescent="0.2">
      <c r="A147" s="27" t="s">
        <v>54</v>
      </c>
      <c r="E147" s="28" t="s">
        <v>411</v>
      </c>
    </row>
    <row r="148" spans="1:18" x14ac:dyDescent="0.2">
      <c r="A148" s="29" t="s">
        <v>56</v>
      </c>
      <c r="E148" s="30" t="s">
        <v>412</v>
      </c>
    </row>
    <row r="149" spans="1:18" ht="25.5" x14ac:dyDescent="0.2">
      <c r="A149" t="s">
        <v>58</v>
      </c>
      <c r="E149" s="28" t="s">
        <v>128</v>
      </c>
    </row>
    <row r="150" spans="1:18" ht="12.75" customHeight="1" x14ac:dyDescent="0.2">
      <c r="A150" s="2" t="s">
        <v>45</v>
      </c>
      <c r="B150" s="2"/>
      <c r="C150" s="31" t="s">
        <v>23</v>
      </c>
      <c r="D150" s="2"/>
      <c r="E150" s="20" t="s">
        <v>413</v>
      </c>
      <c r="F150" s="2"/>
      <c r="G150" s="2"/>
      <c r="H150" s="2"/>
      <c r="I150" s="32">
        <f>0+Q150</f>
        <v>1951102.84</v>
      </c>
      <c r="J150" s="2"/>
      <c r="O150">
        <f>0+R150</f>
        <v>409731.59639999998</v>
      </c>
      <c r="Q150">
        <f>0+I151+I155+I159+I163+I167+I171+I175+I179+I183+I187+I191+I195+I199+I203+I207+I211+I215+I219</f>
        <v>1951102.84</v>
      </c>
      <c r="R150">
        <f>0+O151+O155+O159+O163+O167+O171+O175+O179+O183+O187+O191+O195+O199+O203+O207+O211+O215+O219</f>
        <v>409731.59639999998</v>
      </c>
    </row>
    <row r="151" spans="1:18" x14ac:dyDescent="0.2">
      <c r="A151" s="18" t="s">
        <v>47</v>
      </c>
      <c r="B151" s="22" t="s">
        <v>414</v>
      </c>
      <c r="C151" s="22" t="s">
        <v>415</v>
      </c>
      <c r="D151" s="18" t="s">
        <v>66</v>
      </c>
      <c r="E151" s="23" t="s">
        <v>416</v>
      </c>
      <c r="F151" s="24" t="s">
        <v>81</v>
      </c>
      <c r="G151" s="25">
        <v>8.3160000000000007</v>
      </c>
      <c r="H151" s="26">
        <v>3605.8</v>
      </c>
      <c r="I151" s="26">
        <f>ROUND(ROUND(H151,2)*ROUND(G151,3),2)</f>
        <v>29985.83</v>
      </c>
      <c r="J151" s="24" t="s">
        <v>69</v>
      </c>
      <c r="O151">
        <f>(I151*21)/100</f>
        <v>6297.0243000000009</v>
      </c>
      <c r="P151" t="s">
        <v>23</v>
      </c>
    </row>
    <row r="152" spans="1:18" ht="38.25" x14ac:dyDescent="0.2">
      <c r="A152" s="27" t="s">
        <v>54</v>
      </c>
      <c r="E152" s="28" t="s">
        <v>417</v>
      </c>
    </row>
    <row r="153" spans="1:18" x14ac:dyDescent="0.2">
      <c r="A153" s="29" t="s">
        <v>56</v>
      </c>
      <c r="E153" s="30" t="s">
        <v>418</v>
      </c>
    </row>
    <row r="154" spans="1:18" ht="51" x14ac:dyDescent="0.2">
      <c r="A154" t="s">
        <v>58</v>
      </c>
      <c r="E154" s="28" t="s">
        <v>419</v>
      </c>
    </row>
    <row r="155" spans="1:18" x14ac:dyDescent="0.2">
      <c r="A155" s="18" t="s">
        <v>47</v>
      </c>
      <c r="B155" s="22" t="s">
        <v>420</v>
      </c>
      <c r="C155" s="22" t="s">
        <v>421</v>
      </c>
      <c r="D155" s="18" t="s">
        <v>66</v>
      </c>
      <c r="E155" s="23" t="s">
        <v>422</v>
      </c>
      <c r="F155" s="24" t="s">
        <v>81</v>
      </c>
      <c r="G155" s="25">
        <v>9.1999999999999998E-2</v>
      </c>
      <c r="H155" s="26">
        <v>111441</v>
      </c>
      <c r="I155" s="26">
        <f>ROUND(ROUND(H155,2)*ROUND(G155,3),2)</f>
        <v>10252.57</v>
      </c>
      <c r="J155" s="24" t="s">
        <v>69</v>
      </c>
      <c r="O155">
        <f>(I155*21)/100</f>
        <v>2153.0396999999998</v>
      </c>
      <c r="P155" t="s">
        <v>23</v>
      </c>
    </row>
    <row r="156" spans="1:18" ht="38.25" x14ac:dyDescent="0.2">
      <c r="A156" s="27" t="s">
        <v>54</v>
      </c>
      <c r="E156" s="28" t="s">
        <v>423</v>
      </c>
    </row>
    <row r="157" spans="1:18" x14ac:dyDescent="0.2">
      <c r="A157" s="29" t="s">
        <v>56</v>
      </c>
      <c r="E157" s="30" t="s">
        <v>424</v>
      </c>
    </row>
    <row r="158" spans="1:18" ht="51" x14ac:dyDescent="0.2">
      <c r="A158" t="s">
        <v>58</v>
      </c>
      <c r="E158" s="28" t="s">
        <v>419</v>
      </c>
    </row>
    <row r="159" spans="1:18" x14ac:dyDescent="0.2">
      <c r="A159" s="18" t="s">
        <v>47</v>
      </c>
      <c r="B159" s="22" t="s">
        <v>425</v>
      </c>
      <c r="C159" s="22" t="s">
        <v>426</v>
      </c>
      <c r="D159" s="18" t="s">
        <v>66</v>
      </c>
      <c r="E159" s="23" t="s">
        <v>427</v>
      </c>
      <c r="F159" s="24" t="s">
        <v>68</v>
      </c>
      <c r="G159" s="25">
        <v>33</v>
      </c>
      <c r="H159" s="26">
        <v>72.959999999999994</v>
      </c>
      <c r="I159" s="26">
        <f>ROUND(ROUND(H159,2)*ROUND(G159,3),2)</f>
        <v>2407.6799999999998</v>
      </c>
      <c r="J159" s="24" t="s">
        <v>69</v>
      </c>
      <c r="O159">
        <f>(I159*21)/100</f>
        <v>505.61279999999999</v>
      </c>
      <c r="P159" t="s">
        <v>23</v>
      </c>
    </row>
    <row r="160" spans="1:18" ht="38.25" x14ac:dyDescent="0.2">
      <c r="A160" s="27" t="s">
        <v>54</v>
      </c>
      <c r="E160" s="28" t="s">
        <v>428</v>
      </c>
    </row>
    <row r="161" spans="1:16" x14ac:dyDescent="0.2">
      <c r="A161" s="29" t="s">
        <v>56</v>
      </c>
      <c r="E161" s="30" t="s">
        <v>429</v>
      </c>
    </row>
    <row r="162" spans="1:16" ht="51" x14ac:dyDescent="0.2">
      <c r="A162" t="s">
        <v>58</v>
      </c>
      <c r="E162" s="28" t="s">
        <v>430</v>
      </c>
    </row>
    <row r="163" spans="1:16" x14ac:dyDescent="0.2">
      <c r="A163" s="18" t="s">
        <v>47</v>
      </c>
      <c r="B163" s="22" t="s">
        <v>431</v>
      </c>
      <c r="C163" s="22" t="s">
        <v>432</v>
      </c>
      <c r="D163" s="18" t="s">
        <v>66</v>
      </c>
      <c r="E163" s="23" t="s">
        <v>433</v>
      </c>
      <c r="F163" s="24" t="s">
        <v>81</v>
      </c>
      <c r="G163" s="25">
        <v>55.125</v>
      </c>
      <c r="H163" s="26">
        <v>894.19</v>
      </c>
      <c r="I163" s="26">
        <f>ROUND(ROUND(H163,2)*ROUND(G163,3),2)</f>
        <v>49292.22</v>
      </c>
      <c r="J163" s="24" t="s">
        <v>69</v>
      </c>
      <c r="O163">
        <f>(I163*21)/100</f>
        <v>10351.3662</v>
      </c>
      <c r="P163" t="s">
        <v>23</v>
      </c>
    </row>
    <row r="164" spans="1:16" ht="102" x14ac:dyDescent="0.2">
      <c r="A164" s="27" t="s">
        <v>54</v>
      </c>
      <c r="E164" s="28" t="s">
        <v>434</v>
      </c>
    </row>
    <row r="165" spans="1:16" x14ac:dyDescent="0.2">
      <c r="A165" s="29" t="s">
        <v>56</v>
      </c>
      <c r="E165" s="30" t="s">
        <v>435</v>
      </c>
    </row>
    <row r="166" spans="1:16" ht="38.25" x14ac:dyDescent="0.2">
      <c r="A166" t="s">
        <v>58</v>
      </c>
      <c r="E166" s="28" t="s">
        <v>436</v>
      </c>
    </row>
    <row r="167" spans="1:16" x14ac:dyDescent="0.2">
      <c r="A167" s="18" t="s">
        <v>47</v>
      </c>
      <c r="B167" s="22" t="s">
        <v>40</v>
      </c>
      <c r="C167" s="22" t="s">
        <v>437</v>
      </c>
      <c r="D167" s="18" t="s">
        <v>66</v>
      </c>
      <c r="E167" s="23" t="s">
        <v>438</v>
      </c>
      <c r="F167" s="24" t="s">
        <v>68</v>
      </c>
      <c r="G167" s="25">
        <v>118</v>
      </c>
      <c r="H167" s="26">
        <v>79.36</v>
      </c>
      <c r="I167" s="26">
        <f>ROUND(ROUND(H167,2)*ROUND(G167,3),2)</f>
        <v>9364.48</v>
      </c>
      <c r="J167" s="24" t="s">
        <v>69</v>
      </c>
      <c r="O167">
        <f>(I167*21)/100</f>
        <v>1966.5407999999998</v>
      </c>
      <c r="P167" t="s">
        <v>23</v>
      </c>
    </row>
    <row r="168" spans="1:16" ht="38.25" x14ac:dyDescent="0.2">
      <c r="A168" s="27" t="s">
        <v>54</v>
      </c>
      <c r="E168" s="28" t="s">
        <v>439</v>
      </c>
    </row>
    <row r="169" spans="1:16" x14ac:dyDescent="0.2">
      <c r="A169" s="29" t="s">
        <v>56</v>
      </c>
      <c r="E169" s="30" t="s">
        <v>440</v>
      </c>
    </row>
    <row r="170" spans="1:16" ht="102" x14ac:dyDescent="0.2">
      <c r="A170" t="s">
        <v>58</v>
      </c>
      <c r="E170" s="28" t="s">
        <v>441</v>
      </c>
    </row>
    <row r="171" spans="1:16" x14ac:dyDescent="0.2">
      <c r="A171" s="18" t="s">
        <v>47</v>
      </c>
      <c r="B171" s="22" t="s">
        <v>442</v>
      </c>
      <c r="C171" s="22" t="s">
        <v>443</v>
      </c>
      <c r="D171" s="18" t="s">
        <v>66</v>
      </c>
      <c r="E171" s="23" t="s">
        <v>444</v>
      </c>
      <c r="F171" s="24" t="s">
        <v>52</v>
      </c>
      <c r="G171" s="25">
        <v>3.15</v>
      </c>
      <c r="H171" s="26">
        <v>37848</v>
      </c>
      <c r="I171" s="26">
        <f>ROUND(ROUND(H171,2)*ROUND(G171,3),2)</f>
        <v>119221.2</v>
      </c>
      <c r="J171" s="24" t="s">
        <v>69</v>
      </c>
      <c r="O171">
        <f>(I171*21)/100</f>
        <v>25036.451999999997</v>
      </c>
      <c r="P171" t="s">
        <v>23</v>
      </c>
    </row>
    <row r="172" spans="1:16" ht="51" x14ac:dyDescent="0.2">
      <c r="A172" s="27" t="s">
        <v>54</v>
      </c>
      <c r="E172" s="28" t="s">
        <v>445</v>
      </c>
    </row>
    <row r="173" spans="1:16" x14ac:dyDescent="0.2">
      <c r="A173" s="29" t="s">
        <v>56</v>
      </c>
      <c r="E173" s="30" t="s">
        <v>446</v>
      </c>
    </row>
    <row r="174" spans="1:16" ht="38.25" x14ac:dyDescent="0.2">
      <c r="A174" t="s">
        <v>58</v>
      </c>
      <c r="E174" s="28" t="s">
        <v>447</v>
      </c>
    </row>
    <row r="175" spans="1:16" x14ac:dyDescent="0.2">
      <c r="A175" s="18" t="s">
        <v>47</v>
      </c>
      <c r="B175" s="22" t="s">
        <v>448</v>
      </c>
      <c r="C175" s="22" t="s">
        <v>449</v>
      </c>
      <c r="D175" s="18" t="s">
        <v>66</v>
      </c>
      <c r="E175" s="23" t="s">
        <v>450</v>
      </c>
      <c r="F175" s="24" t="s">
        <v>81</v>
      </c>
      <c r="G175" s="25">
        <v>2.1</v>
      </c>
      <c r="H175" s="26">
        <v>8502</v>
      </c>
      <c r="I175" s="26">
        <f>ROUND(ROUND(H175,2)*ROUND(G175,3),2)</f>
        <v>17854.2</v>
      </c>
      <c r="J175" s="24" t="s">
        <v>69</v>
      </c>
      <c r="O175">
        <f>(I175*21)/100</f>
        <v>3749.3820000000001</v>
      </c>
      <c r="P175" t="s">
        <v>23</v>
      </c>
    </row>
    <row r="176" spans="1:16" ht="38.25" x14ac:dyDescent="0.2">
      <c r="A176" s="27" t="s">
        <v>54</v>
      </c>
      <c r="E176" s="28" t="s">
        <v>451</v>
      </c>
    </row>
    <row r="177" spans="1:16" x14ac:dyDescent="0.2">
      <c r="A177" s="29" t="s">
        <v>56</v>
      </c>
      <c r="E177" s="30" t="s">
        <v>452</v>
      </c>
    </row>
    <row r="178" spans="1:16" ht="25.5" x14ac:dyDescent="0.2">
      <c r="A178" t="s">
        <v>58</v>
      </c>
      <c r="E178" s="28" t="s">
        <v>453</v>
      </c>
    </row>
    <row r="179" spans="1:16" x14ac:dyDescent="0.2">
      <c r="A179" s="18" t="s">
        <v>47</v>
      </c>
      <c r="B179" s="22" t="s">
        <v>454</v>
      </c>
      <c r="C179" s="22" t="s">
        <v>455</v>
      </c>
      <c r="D179" s="18" t="s">
        <v>66</v>
      </c>
      <c r="E179" s="23" t="s">
        <v>456</v>
      </c>
      <c r="F179" s="24" t="s">
        <v>97</v>
      </c>
      <c r="G179" s="25">
        <v>270</v>
      </c>
      <c r="H179" s="26">
        <v>2590</v>
      </c>
      <c r="I179" s="26">
        <f>ROUND(ROUND(H179,2)*ROUND(G179,3),2)</f>
        <v>699300</v>
      </c>
      <c r="J179" s="24" t="s">
        <v>69</v>
      </c>
      <c r="O179">
        <f>(I179*21)/100</f>
        <v>146853</v>
      </c>
      <c r="P179" t="s">
        <v>23</v>
      </c>
    </row>
    <row r="180" spans="1:16" ht="63.75" x14ac:dyDescent="0.2">
      <c r="A180" s="27" t="s">
        <v>54</v>
      </c>
      <c r="E180" s="28" t="s">
        <v>457</v>
      </c>
    </row>
    <row r="181" spans="1:16" x14ac:dyDescent="0.2">
      <c r="A181" s="29" t="s">
        <v>56</v>
      </c>
      <c r="E181" s="30" t="s">
        <v>458</v>
      </c>
    </row>
    <row r="182" spans="1:16" ht="51" x14ac:dyDescent="0.2">
      <c r="A182" t="s">
        <v>58</v>
      </c>
      <c r="E182" s="28" t="s">
        <v>459</v>
      </c>
    </row>
    <row r="183" spans="1:16" ht="25.5" x14ac:dyDescent="0.2">
      <c r="A183" s="18" t="s">
        <v>47</v>
      </c>
      <c r="B183" s="22" t="s">
        <v>460</v>
      </c>
      <c r="C183" s="22" t="s">
        <v>461</v>
      </c>
      <c r="D183" s="18" t="s">
        <v>66</v>
      </c>
      <c r="E183" s="23" t="s">
        <v>462</v>
      </c>
      <c r="F183" s="24" t="s">
        <v>97</v>
      </c>
      <c r="G183" s="25">
        <v>24</v>
      </c>
      <c r="H183" s="26">
        <v>1977.3</v>
      </c>
      <c r="I183" s="26">
        <f>ROUND(ROUND(H183,2)*ROUND(G183,3),2)</f>
        <v>47455.199999999997</v>
      </c>
      <c r="J183" s="24" t="s">
        <v>69</v>
      </c>
      <c r="O183">
        <f>(I183*21)/100</f>
        <v>9965.5919999999987</v>
      </c>
      <c r="P183" t="s">
        <v>23</v>
      </c>
    </row>
    <row r="184" spans="1:16" ht="51" x14ac:dyDescent="0.2">
      <c r="A184" s="27" t="s">
        <v>54</v>
      </c>
      <c r="E184" s="28" t="s">
        <v>463</v>
      </c>
    </row>
    <row r="185" spans="1:16" x14ac:dyDescent="0.2">
      <c r="A185" s="29" t="s">
        <v>56</v>
      </c>
      <c r="E185" s="30" t="s">
        <v>464</v>
      </c>
    </row>
    <row r="186" spans="1:16" ht="63.75" x14ac:dyDescent="0.2">
      <c r="A186" t="s">
        <v>58</v>
      </c>
      <c r="E186" s="28" t="s">
        <v>465</v>
      </c>
    </row>
    <row r="187" spans="1:16" ht="25.5" x14ac:dyDescent="0.2">
      <c r="A187" s="18" t="s">
        <v>47</v>
      </c>
      <c r="B187" s="22" t="s">
        <v>466</v>
      </c>
      <c r="C187" s="22" t="s">
        <v>467</v>
      </c>
      <c r="D187" s="18" t="s">
        <v>66</v>
      </c>
      <c r="E187" s="23" t="s">
        <v>468</v>
      </c>
      <c r="F187" s="24" t="s">
        <v>97</v>
      </c>
      <c r="G187" s="25">
        <v>135</v>
      </c>
      <c r="H187" s="26">
        <v>1989</v>
      </c>
      <c r="I187" s="26">
        <f>ROUND(ROUND(H187,2)*ROUND(G187,3),2)</f>
        <v>268515</v>
      </c>
      <c r="J187" s="24" t="s">
        <v>69</v>
      </c>
      <c r="O187">
        <f>(I187*21)/100</f>
        <v>56388.15</v>
      </c>
      <c r="P187" t="s">
        <v>23</v>
      </c>
    </row>
    <row r="188" spans="1:16" ht="51" x14ac:dyDescent="0.2">
      <c r="A188" s="27" t="s">
        <v>54</v>
      </c>
      <c r="E188" s="28" t="s">
        <v>469</v>
      </c>
    </row>
    <row r="189" spans="1:16" x14ac:dyDescent="0.2">
      <c r="A189" s="29" t="s">
        <v>56</v>
      </c>
      <c r="E189" s="30" t="s">
        <v>470</v>
      </c>
    </row>
    <row r="190" spans="1:16" ht="63.75" x14ac:dyDescent="0.2">
      <c r="A190" t="s">
        <v>58</v>
      </c>
      <c r="E190" s="28" t="s">
        <v>465</v>
      </c>
    </row>
    <row r="191" spans="1:16" x14ac:dyDescent="0.2">
      <c r="A191" s="18" t="s">
        <v>47</v>
      </c>
      <c r="B191" s="22" t="s">
        <v>471</v>
      </c>
      <c r="C191" s="22" t="s">
        <v>472</v>
      </c>
      <c r="D191" s="18" t="s">
        <v>66</v>
      </c>
      <c r="E191" s="23" t="s">
        <v>473</v>
      </c>
      <c r="F191" s="24" t="s">
        <v>97</v>
      </c>
      <c r="G191" s="25">
        <v>4.42</v>
      </c>
      <c r="H191" s="26">
        <v>2035.8</v>
      </c>
      <c r="I191" s="26">
        <f>ROUND(ROUND(H191,2)*ROUND(G191,3),2)</f>
        <v>8998.24</v>
      </c>
      <c r="J191" s="24" t="s">
        <v>69</v>
      </c>
      <c r="O191">
        <f>(I191*21)/100</f>
        <v>1889.6304</v>
      </c>
      <c r="P191" t="s">
        <v>23</v>
      </c>
    </row>
    <row r="192" spans="1:16" ht="38.25" x14ac:dyDescent="0.2">
      <c r="A192" s="27" t="s">
        <v>54</v>
      </c>
      <c r="E192" s="28" t="s">
        <v>474</v>
      </c>
    </row>
    <row r="193" spans="1:16" x14ac:dyDescent="0.2">
      <c r="A193" s="29" t="s">
        <v>56</v>
      </c>
      <c r="E193" s="30" t="s">
        <v>475</v>
      </c>
    </row>
    <row r="194" spans="1:16" ht="63.75" x14ac:dyDescent="0.2">
      <c r="A194" t="s">
        <v>58</v>
      </c>
      <c r="E194" s="28" t="s">
        <v>465</v>
      </c>
    </row>
    <row r="195" spans="1:16" x14ac:dyDescent="0.2">
      <c r="A195" s="18" t="s">
        <v>47</v>
      </c>
      <c r="B195" s="22" t="s">
        <v>476</v>
      </c>
      <c r="C195" s="22" t="s">
        <v>477</v>
      </c>
      <c r="D195" s="18" t="s">
        <v>66</v>
      </c>
      <c r="E195" s="23" t="s">
        <v>478</v>
      </c>
      <c r="F195" s="24" t="s">
        <v>97</v>
      </c>
      <c r="G195" s="25">
        <v>15</v>
      </c>
      <c r="H195" s="26">
        <v>2796.3</v>
      </c>
      <c r="I195" s="26">
        <f>ROUND(ROUND(H195,2)*ROUND(G195,3),2)</f>
        <v>41944.5</v>
      </c>
      <c r="J195" s="24" t="s">
        <v>69</v>
      </c>
      <c r="O195">
        <f>(I195*21)/100</f>
        <v>8808.3449999999993</v>
      </c>
      <c r="P195" t="s">
        <v>23</v>
      </c>
    </row>
    <row r="196" spans="1:16" ht="51" x14ac:dyDescent="0.2">
      <c r="A196" s="27" t="s">
        <v>54</v>
      </c>
      <c r="E196" s="28" t="s">
        <v>479</v>
      </c>
    </row>
    <row r="197" spans="1:16" x14ac:dyDescent="0.2">
      <c r="A197" s="29" t="s">
        <v>56</v>
      </c>
      <c r="E197" s="30" t="s">
        <v>480</v>
      </c>
    </row>
    <row r="198" spans="1:16" ht="63.75" x14ac:dyDescent="0.2">
      <c r="A198" t="s">
        <v>58</v>
      </c>
      <c r="E198" s="28" t="s">
        <v>465</v>
      </c>
    </row>
    <row r="199" spans="1:16" x14ac:dyDescent="0.2">
      <c r="A199" s="18" t="s">
        <v>47</v>
      </c>
      <c r="B199" s="22" t="s">
        <v>481</v>
      </c>
      <c r="C199" s="22" t="s">
        <v>482</v>
      </c>
      <c r="D199" s="18" t="s">
        <v>66</v>
      </c>
      <c r="E199" s="23" t="s">
        <v>483</v>
      </c>
      <c r="F199" s="24" t="s">
        <v>97</v>
      </c>
      <c r="G199" s="25">
        <v>44.8</v>
      </c>
      <c r="H199" s="26">
        <v>5440.5</v>
      </c>
      <c r="I199" s="26">
        <f>ROUND(ROUND(H199,2)*ROUND(G199,3),2)</f>
        <v>243734.39999999999</v>
      </c>
      <c r="J199" s="24" t="s">
        <v>69</v>
      </c>
      <c r="O199">
        <f>(I199*21)/100</f>
        <v>51184.223999999995</v>
      </c>
      <c r="P199" t="s">
        <v>23</v>
      </c>
    </row>
    <row r="200" spans="1:16" ht="51" x14ac:dyDescent="0.2">
      <c r="A200" s="27" t="s">
        <v>54</v>
      </c>
      <c r="E200" s="28" t="s">
        <v>484</v>
      </c>
    </row>
    <row r="201" spans="1:16" x14ac:dyDescent="0.2">
      <c r="A201" s="29" t="s">
        <v>56</v>
      </c>
      <c r="E201" s="30" t="s">
        <v>485</v>
      </c>
    </row>
    <row r="202" spans="1:16" ht="63.75" x14ac:dyDescent="0.2">
      <c r="A202" t="s">
        <v>58</v>
      </c>
      <c r="E202" s="28" t="s">
        <v>465</v>
      </c>
    </row>
    <row r="203" spans="1:16" x14ac:dyDescent="0.2">
      <c r="A203" s="18" t="s">
        <v>47</v>
      </c>
      <c r="B203" s="22" t="s">
        <v>486</v>
      </c>
      <c r="C203" s="22" t="s">
        <v>487</v>
      </c>
      <c r="D203" s="18" t="s">
        <v>66</v>
      </c>
      <c r="E203" s="23" t="s">
        <v>488</v>
      </c>
      <c r="F203" s="24" t="s">
        <v>97</v>
      </c>
      <c r="G203" s="25">
        <v>63</v>
      </c>
      <c r="H203" s="26">
        <v>1100.97</v>
      </c>
      <c r="I203" s="26">
        <f>ROUND(ROUND(H203,2)*ROUND(G203,3),2)</f>
        <v>69361.11</v>
      </c>
      <c r="J203" s="24" t="s">
        <v>69</v>
      </c>
      <c r="O203">
        <f>(I203*21)/100</f>
        <v>14565.8331</v>
      </c>
      <c r="P203" t="s">
        <v>23</v>
      </c>
    </row>
    <row r="204" spans="1:16" ht="38.25" x14ac:dyDescent="0.2">
      <c r="A204" s="27" t="s">
        <v>54</v>
      </c>
      <c r="E204" s="28" t="s">
        <v>489</v>
      </c>
    </row>
    <row r="205" spans="1:16" x14ac:dyDescent="0.2">
      <c r="A205" s="29" t="s">
        <v>56</v>
      </c>
      <c r="E205" s="30" t="s">
        <v>490</v>
      </c>
    </row>
    <row r="206" spans="1:16" ht="191.25" x14ac:dyDescent="0.2">
      <c r="A206" t="s">
        <v>58</v>
      </c>
      <c r="E206" s="28" t="s">
        <v>491</v>
      </c>
    </row>
    <row r="207" spans="1:16" x14ac:dyDescent="0.2">
      <c r="A207" s="18" t="s">
        <v>47</v>
      </c>
      <c r="B207" s="22" t="s">
        <v>492</v>
      </c>
      <c r="C207" s="22" t="s">
        <v>493</v>
      </c>
      <c r="D207" s="18" t="s">
        <v>66</v>
      </c>
      <c r="E207" s="23" t="s">
        <v>494</v>
      </c>
      <c r="F207" s="24" t="s">
        <v>81</v>
      </c>
      <c r="G207" s="25">
        <v>2.2250000000000001</v>
      </c>
      <c r="H207" s="26">
        <v>4682.7</v>
      </c>
      <c r="I207" s="26">
        <f>ROUND(ROUND(H207,2)*ROUND(G207,3),2)</f>
        <v>10419.01</v>
      </c>
      <c r="J207" s="24" t="s">
        <v>69</v>
      </c>
      <c r="O207">
        <f>(I207*21)/100</f>
        <v>2187.9920999999999</v>
      </c>
      <c r="P207" t="s">
        <v>23</v>
      </c>
    </row>
    <row r="208" spans="1:16" ht="38.25" x14ac:dyDescent="0.2">
      <c r="A208" s="27" t="s">
        <v>54</v>
      </c>
      <c r="E208" s="28" t="s">
        <v>495</v>
      </c>
    </row>
    <row r="209" spans="1:18" x14ac:dyDescent="0.2">
      <c r="A209" s="29" t="s">
        <v>56</v>
      </c>
      <c r="E209" s="30" t="s">
        <v>496</v>
      </c>
    </row>
    <row r="210" spans="1:18" ht="369.75" x14ac:dyDescent="0.2">
      <c r="A210" t="s">
        <v>58</v>
      </c>
      <c r="E210" s="28" t="s">
        <v>497</v>
      </c>
    </row>
    <row r="211" spans="1:18" x14ac:dyDescent="0.2">
      <c r="A211" s="18" t="s">
        <v>47</v>
      </c>
      <c r="B211" s="22" t="s">
        <v>498</v>
      </c>
      <c r="C211" s="22" t="s">
        <v>499</v>
      </c>
      <c r="D211" s="18" t="s">
        <v>66</v>
      </c>
      <c r="E211" s="23" t="s">
        <v>500</v>
      </c>
      <c r="F211" s="24" t="s">
        <v>81</v>
      </c>
      <c r="G211" s="25">
        <v>23.904</v>
      </c>
      <c r="H211" s="26">
        <v>5469.2</v>
      </c>
      <c r="I211" s="26">
        <f>ROUND(ROUND(H211,2)*ROUND(G211,3),2)</f>
        <v>130735.76</v>
      </c>
      <c r="J211" s="24" t="s">
        <v>69</v>
      </c>
      <c r="O211">
        <f>(I211*21)/100</f>
        <v>27454.509600000001</v>
      </c>
      <c r="P211" t="s">
        <v>23</v>
      </c>
    </row>
    <row r="212" spans="1:18" ht="76.5" x14ac:dyDescent="0.2">
      <c r="A212" s="27" t="s">
        <v>54</v>
      </c>
      <c r="E212" s="28" t="s">
        <v>501</v>
      </c>
    </row>
    <row r="213" spans="1:18" x14ac:dyDescent="0.2">
      <c r="A213" s="29" t="s">
        <v>56</v>
      </c>
      <c r="E213" s="30" t="s">
        <v>502</v>
      </c>
    </row>
    <row r="214" spans="1:18" ht="369.75" x14ac:dyDescent="0.2">
      <c r="A214" t="s">
        <v>58</v>
      </c>
      <c r="E214" s="28" t="s">
        <v>497</v>
      </c>
    </row>
    <row r="215" spans="1:18" x14ac:dyDescent="0.2">
      <c r="A215" s="18" t="s">
        <v>47</v>
      </c>
      <c r="B215" s="22" t="s">
        <v>503</v>
      </c>
      <c r="C215" s="22" t="s">
        <v>504</v>
      </c>
      <c r="D215" s="18" t="s">
        <v>66</v>
      </c>
      <c r="E215" s="23" t="s">
        <v>505</v>
      </c>
      <c r="F215" s="24" t="s">
        <v>52</v>
      </c>
      <c r="G215" s="25">
        <v>4.6900000000000004</v>
      </c>
      <c r="H215" s="26">
        <v>40736</v>
      </c>
      <c r="I215" s="26">
        <f>ROUND(ROUND(H215,2)*ROUND(G215,3),2)</f>
        <v>191051.84</v>
      </c>
      <c r="J215" s="24" t="s">
        <v>69</v>
      </c>
      <c r="O215">
        <f>(I215*21)/100</f>
        <v>40120.886400000003</v>
      </c>
      <c r="P215" t="s">
        <v>23</v>
      </c>
    </row>
    <row r="216" spans="1:18" ht="51" x14ac:dyDescent="0.2">
      <c r="A216" s="27" t="s">
        <v>54</v>
      </c>
      <c r="E216" s="28" t="s">
        <v>506</v>
      </c>
    </row>
    <row r="217" spans="1:18" x14ac:dyDescent="0.2">
      <c r="A217" s="29" t="s">
        <v>56</v>
      </c>
      <c r="E217" s="30" t="s">
        <v>507</v>
      </c>
    </row>
    <row r="218" spans="1:18" ht="267.75" x14ac:dyDescent="0.2">
      <c r="A218" t="s">
        <v>58</v>
      </c>
      <c r="E218" s="28" t="s">
        <v>508</v>
      </c>
    </row>
    <row r="219" spans="1:18" x14ac:dyDescent="0.2">
      <c r="A219" s="18" t="s">
        <v>47</v>
      </c>
      <c r="B219" s="22" t="s">
        <v>196</v>
      </c>
      <c r="C219" s="22" t="s">
        <v>509</v>
      </c>
      <c r="D219" s="18" t="s">
        <v>66</v>
      </c>
      <c r="E219" s="23" t="s">
        <v>510</v>
      </c>
      <c r="F219" s="24" t="s">
        <v>68</v>
      </c>
      <c r="G219" s="25">
        <v>7</v>
      </c>
      <c r="H219" s="26">
        <v>172.8</v>
      </c>
      <c r="I219" s="26">
        <f>ROUND(ROUND(H219,2)*ROUND(G219,3),2)</f>
        <v>1209.5999999999999</v>
      </c>
      <c r="J219" s="24" t="s">
        <v>69</v>
      </c>
      <c r="O219">
        <f>(I219*21)/100</f>
        <v>254.01599999999999</v>
      </c>
      <c r="P219" t="s">
        <v>23</v>
      </c>
    </row>
    <row r="220" spans="1:18" ht="51" x14ac:dyDescent="0.2">
      <c r="A220" s="27" t="s">
        <v>54</v>
      </c>
      <c r="E220" s="28" t="s">
        <v>511</v>
      </c>
    </row>
    <row r="221" spans="1:18" x14ac:dyDescent="0.2">
      <c r="A221" s="29" t="s">
        <v>56</v>
      </c>
      <c r="E221" s="30" t="s">
        <v>512</v>
      </c>
    </row>
    <row r="222" spans="1:18" ht="102" x14ac:dyDescent="0.2">
      <c r="A222" t="s">
        <v>58</v>
      </c>
      <c r="E222" s="28" t="s">
        <v>441</v>
      </c>
    </row>
    <row r="223" spans="1:18" ht="12.75" customHeight="1" x14ac:dyDescent="0.2">
      <c r="A223" s="2" t="s">
        <v>45</v>
      </c>
      <c r="B223" s="2"/>
      <c r="C223" s="31" t="s">
        <v>22</v>
      </c>
      <c r="D223" s="2"/>
      <c r="E223" s="20" t="s">
        <v>513</v>
      </c>
      <c r="F223" s="2"/>
      <c r="G223" s="2"/>
      <c r="H223" s="2"/>
      <c r="I223" s="32">
        <f>0+Q223</f>
        <v>1122763.32</v>
      </c>
      <c r="J223" s="2"/>
      <c r="O223">
        <f>0+R223</f>
        <v>235780.29719999997</v>
      </c>
      <c r="Q223">
        <f>0+I224+I228+I232+I236+I240</f>
        <v>1122763.32</v>
      </c>
      <c r="R223">
        <f>0+O224+O228+O232+O236+O240</f>
        <v>235780.29719999997</v>
      </c>
    </row>
    <row r="224" spans="1:18" x14ac:dyDescent="0.2">
      <c r="A224" s="18" t="s">
        <v>47</v>
      </c>
      <c r="B224" s="22" t="s">
        <v>514</v>
      </c>
      <c r="C224" s="22" t="s">
        <v>515</v>
      </c>
      <c r="D224" s="18" t="s">
        <v>66</v>
      </c>
      <c r="E224" s="23" t="s">
        <v>516</v>
      </c>
      <c r="F224" s="24" t="s">
        <v>517</v>
      </c>
      <c r="G224" s="25">
        <v>156</v>
      </c>
      <c r="H224" s="26">
        <v>209.76</v>
      </c>
      <c r="I224" s="26">
        <f>ROUND(ROUND(H224,2)*ROUND(G224,3),2)</f>
        <v>32722.560000000001</v>
      </c>
      <c r="J224" s="24" t="s">
        <v>69</v>
      </c>
      <c r="O224">
        <f>(I224*21)/100</f>
        <v>6871.7376000000004</v>
      </c>
      <c r="P224" t="s">
        <v>23</v>
      </c>
    </row>
    <row r="225" spans="1:16" ht="51" x14ac:dyDescent="0.2">
      <c r="A225" s="27" t="s">
        <v>54</v>
      </c>
      <c r="E225" s="28" t="s">
        <v>518</v>
      </c>
    </row>
    <row r="226" spans="1:16" x14ac:dyDescent="0.2">
      <c r="A226" s="29" t="s">
        <v>56</v>
      </c>
      <c r="E226" s="30" t="s">
        <v>519</v>
      </c>
    </row>
    <row r="227" spans="1:16" ht="25.5" x14ac:dyDescent="0.2">
      <c r="A227" t="s">
        <v>58</v>
      </c>
      <c r="E227" s="28" t="s">
        <v>520</v>
      </c>
    </row>
    <row r="228" spans="1:16" x14ac:dyDescent="0.2">
      <c r="A228" s="18" t="s">
        <v>47</v>
      </c>
      <c r="B228" s="22" t="s">
        <v>521</v>
      </c>
      <c r="C228" s="22" t="s">
        <v>522</v>
      </c>
      <c r="D228" s="18" t="s">
        <v>66</v>
      </c>
      <c r="E228" s="23" t="s">
        <v>523</v>
      </c>
      <c r="F228" s="24" t="s">
        <v>81</v>
      </c>
      <c r="G228" s="25">
        <v>18.765000000000001</v>
      </c>
      <c r="H228" s="26">
        <v>13310</v>
      </c>
      <c r="I228" s="26">
        <f>ROUND(ROUND(H228,2)*ROUND(G228,3),2)</f>
        <v>249762.15</v>
      </c>
      <c r="J228" s="24" t="s">
        <v>69</v>
      </c>
      <c r="O228">
        <f>(I228*21)/100</f>
        <v>52450.051499999994</v>
      </c>
      <c r="P228" t="s">
        <v>23</v>
      </c>
    </row>
    <row r="229" spans="1:16" ht="216.75" x14ac:dyDescent="0.2">
      <c r="A229" s="27" t="s">
        <v>54</v>
      </c>
      <c r="E229" s="28" t="s">
        <v>524</v>
      </c>
    </row>
    <row r="230" spans="1:16" x14ac:dyDescent="0.2">
      <c r="A230" s="29" t="s">
        <v>56</v>
      </c>
      <c r="E230" s="30" t="s">
        <v>525</v>
      </c>
    </row>
    <row r="231" spans="1:16" ht="382.5" x14ac:dyDescent="0.2">
      <c r="A231" t="s">
        <v>58</v>
      </c>
      <c r="E231" s="28" t="s">
        <v>526</v>
      </c>
    </row>
    <row r="232" spans="1:16" x14ac:dyDescent="0.2">
      <c r="A232" s="18" t="s">
        <v>47</v>
      </c>
      <c r="B232" s="22" t="s">
        <v>527</v>
      </c>
      <c r="C232" s="22" t="s">
        <v>528</v>
      </c>
      <c r="D232" s="18" t="s">
        <v>66</v>
      </c>
      <c r="E232" s="23" t="s">
        <v>529</v>
      </c>
      <c r="F232" s="24" t="s">
        <v>52</v>
      </c>
      <c r="G232" s="25">
        <v>3.6840000000000002</v>
      </c>
      <c r="H232" s="26">
        <v>41344</v>
      </c>
      <c r="I232" s="26">
        <f>ROUND(ROUND(H232,2)*ROUND(G232,3),2)</f>
        <v>152311.29999999999</v>
      </c>
      <c r="J232" s="24" t="s">
        <v>69</v>
      </c>
      <c r="O232">
        <f>(I232*21)/100</f>
        <v>31985.373</v>
      </c>
      <c r="P232" t="s">
        <v>23</v>
      </c>
    </row>
    <row r="233" spans="1:16" ht="38.25" x14ac:dyDescent="0.2">
      <c r="A233" s="27" t="s">
        <v>54</v>
      </c>
      <c r="E233" s="28" t="s">
        <v>530</v>
      </c>
    </row>
    <row r="234" spans="1:16" x14ac:dyDescent="0.2">
      <c r="A234" s="29" t="s">
        <v>56</v>
      </c>
      <c r="E234" s="30" t="s">
        <v>531</v>
      </c>
    </row>
    <row r="235" spans="1:16" ht="242.25" x14ac:dyDescent="0.2">
      <c r="A235" t="s">
        <v>58</v>
      </c>
      <c r="E235" s="28" t="s">
        <v>532</v>
      </c>
    </row>
    <row r="236" spans="1:16" x14ac:dyDescent="0.2">
      <c r="A236" s="18" t="s">
        <v>47</v>
      </c>
      <c r="B236" s="22" t="s">
        <v>533</v>
      </c>
      <c r="C236" s="22" t="s">
        <v>534</v>
      </c>
      <c r="D236" s="18" t="s">
        <v>66</v>
      </c>
      <c r="E236" s="23" t="s">
        <v>535</v>
      </c>
      <c r="F236" s="24" t="s">
        <v>81</v>
      </c>
      <c r="G236" s="25">
        <v>44.78</v>
      </c>
      <c r="H236" s="26">
        <v>7368.9</v>
      </c>
      <c r="I236" s="26">
        <f>ROUND(ROUND(H236,2)*ROUND(G236,3),2)</f>
        <v>329979.34000000003</v>
      </c>
      <c r="J236" s="24" t="s">
        <v>69</v>
      </c>
      <c r="O236">
        <f>(I236*21)/100</f>
        <v>69295.661400000012</v>
      </c>
      <c r="P236" t="s">
        <v>23</v>
      </c>
    </row>
    <row r="237" spans="1:16" ht="165.75" x14ac:dyDescent="0.2">
      <c r="A237" s="27" t="s">
        <v>54</v>
      </c>
      <c r="E237" s="28" t="s">
        <v>536</v>
      </c>
    </row>
    <row r="238" spans="1:16" x14ac:dyDescent="0.2">
      <c r="A238" s="29" t="s">
        <v>56</v>
      </c>
      <c r="E238" s="30" t="s">
        <v>537</v>
      </c>
    </row>
    <row r="239" spans="1:16" ht="369.75" x14ac:dyDescent="0.2">
      <c r="A239" t="s">
        <v>58</v>
      </c>
      <c r="E239" s="28" t="s">
        <v>174</v>
      </c>
    </row>
    <row r="240" spans="1:16" x14ac:dyDescent="0.2">
      <c r="A240" s="18" t="s">
        <v>47</v>
      </c>
      <c r="B240" s="22" t="s">
        <v>538</v>
      </c>
      <c r="C240" s="22" t="s">
        <v>539</v>
      </c>
      <c r="D240" s="18" t="s">
        <v>66</v>
      </c>
      <c r="E240" s="23" t="s">
        <v>540</v>
      </c>
      <c r="F240" s="24" t="s">
        <v>52</v>
      </c>
      <c r="G240" s="25">
        <v>8.7880000000000003</v>
      </c>
      <c r="H240" s="26">
        <v>40736</v>
      </c>
      <c r="I240" s="26">
        <f>ROUND(ROUND(H240,2)*ROUND(G240,3),2)</f>
        <v>357987.97</v>
      </c>
      <c r="J240" s="24" t="s">
        <v>69</v>
      </c>
      <c r="O240">
        <f>(I240*21)/100</f>
        <v>75177.473699999988</v>
      </c>
      <c r="P240" t="s">
        <v>23</v>
      </c>
    </row>
    <row r="241" spans="1:18" ht="51" x14ac:dyDescent="0.2">
      <c r="A241" s="27" t="s">
        <v>54</v>
      </c>
      <c r="E241" s="28" t="s">
        <v>541</v>
      </c>
    </row>
    <row r="242" spans="1:18" x14ac:dyDescent="0.2">
      <c r="A242" s="29" t="s">
        <v>56</v>
      </c>
      <c r="E242" s="30" t="s">
        <v>542</v>
      </c>
    </row>
    <row r="243" spans="1:18" ht="267.75" x14ac:dyDescent="0.2">
      <c r="A243" t="s">
        <v>58</v>
      </c>
      <c r="E243" s="28" t="s">
        <v>508</v>
      </c>
    </row>
    <row r="244" spans="1:18" ht="12.75" customHeight="1" x14ac:dyDescent="0.2">
      <c r="A244" s="2" t="s">
        <v>45</v>
      </c>
      <c r="B244" s="2"/>
      <c r="C244" s="31" t="s">
        <v>33</v>
      </c>
      <c r="D244" s="2"/>
      <c r="E244" s="20" t="s">
        <v>162</v>
      </c>
      <c r="F244" s="2"/>
      <c r="G244" s="2"/>
      <c r="H244" s="2"/>
      <c r="I244" s="32">
        <f>0+Q244</f>
        <v>1333290.08</v>
      </c>
      <c r="J244" s="2"/>
      <c r="O244">
        <f>0+R244</f>
        <v>279990.91680000001</v>
      </c>
      <c r="Q244">
        <f>0+I245+I249+I253+I257+I261+I265+I269+I273+I277+I281</f>
        <v>1333290.08</v>
      </c>
      <c r="R244">
        <f>0+O245+O249+O253+O257+O261+O265+O269+O273+O277+O281</f>
        <v>279990.91680000001</v>
      </c>
    </row>
    <row r="245" spans="1:18" x14ac:dyDescent="0.2">
      <c r="A245" s="18" t="s">
        <v>47</v>
      </c>
      <c r="B245" s="22" t="s">
        <v>543</v>
      </c>
      <c r="C245" s="22" t="s">
        <v>544</v>
      </c>
      <c r="D245" s="18" t="s">
        <v>66</v>
      </c>
      <c r="E245" s="23" t="s">
        <v>545</v>
      </c>
      <c r="F245" s="24" t="s">
        <v>81</v>
      </c>
      <c r="G245" s="25">
        <v>34.100999999999999</v>
      </c>
      <c r="H245" s="26">
        <v>12463</v>
      </c>
      <c r="I245" s="26">
        <f>ROUND(ROUND(H245,2)*ROUND(G245,3),2)</f>
        <v>425000.76</v>
      </c>
      <c r="J245" s="24" t="s">
        <v>69</v>
      </c>
      <c r="O245">
        <f>(I245*21)/100</f>
        <v>89250.159600000014</v>
      </c>
      <c r="P245" t="s">
        <v>23</v>
      </c>
    </row>
    <row r="246" spans="1:18" ht="127.5" x14ac:dyDescent="0.2">
      <c r="A246" s="27" t="s">
        <v>54</v>
      </c>
      <c r="E246" s="28" t="s">
        <v>546</v>
      </c>
    </row>
    <row r="247" spans="1:18" ht="25.5" x14ac:dyDescent="0.2">
      <c r="A247" s="29" t="s">
        <v>56</v>
      </c>
      <c r="E247" s="30" t="s">
        <v>547</v>
      </c>
    </row>
    <row r="248" spans="1:18" ht="369.75" x14ac:dyDescent="0.2">
      <c r="A248" t="s">
        <v>58</v>
      </c>
      <c r="E248" s="28" t="s">
        <v>174</v>
      </c>
    </row>
    <row r="249" spans="1:18" x14ac:dyDescent="0.2">
      <c r="A249" s="18" t="s">
        <v>47</v>
      </c>
      <c r="B249" s="22" t="s">
        <v>548</v>
      </c>
      <c r="C249" s="22" t="s">
        <v>549</v>
      </c>
      <c r="D249" s="18" t="s">
        <v>66</v>
      </c>
      <c r="E249" s="23" t="s">
        <v>550</v>
      </c>
      <c r="F249" s="24" t="s">
        <v>52</v>
      </c>
      <c r="G249" s="25">
        <v>6.6920000000000002</v>
      </c>
      <c r="H249" s="26">
        <v>45144</v>
      </c>
      <c r="I249" s="26">
        <f>ROUND(ROUND(H249,2)*ROUND(G249,3),2)</f>
        <v>302103.65000000002</v>
      </c>
      <c r="J249" s="24" t="s">
        <v>69</v>
      </c>
      <c r="O249">
        <f>(I249*21)/100</f>
        <v>63441.766500000005</v>
      </c>
      <c r="P249" t="s">
        <v>23</v>
      </c>
    </row>
    <row r="250" spans="1:18" ht="51" x14ac:dyDescent="0.2">
      <c r="A250" s="27" t="s">
        <v>54</v>
      </c>
      <c r="E250" s="28" t="s">
        <v>551</v>
      </c>
    </row>
    <row r="251" spans="1:18" x14ac:dyDescent="0.2">
      <c r="A251" s="29" t="s">
        <v>56</v>
      </c>
      <c r="E251" s="30" t="s">
        <v>552</v>
      </c>
    </row>
    <row r="252" spans="1:18" ht="267.75" x14ac:dyDescent="0.2">
      <c r="A252" t="s">
        <v>58</v>
      </c>
      <c r="E252" s="28" t="s">
        <v>553</v>
      </c>
    </row>
    <row r="253" spans="1:18" x14ac:dyDescent="0.2">
      <c r="A253" s="18" t="s">
        <v>47</v>
      </c>
      <c r="B253" s="22" t="s">
        <v>85</v>
      </c>
      <c r="C253" s="22" t="s">
        <v>554</v>
      </c>
      <c r="D253" s="18" t="s">
        <v>66</v>
      </c>
      <c r="E253" s="23" t="s">
        <v>555</v>
      </c>
      <c r="F253" s="24" t="s">
        <v>81</v>
      </c>
      <c r="G253" s="25">
        <v>2.48</v>
      </c>
      <c r="H253" s="26">
        <v>23088</v>
      </c>
      <c r="I253" s="26">
        <f>ROUND(ROUND(H253,2)*ROUND(G253,3),2)</f>
        <v>57258.239999999998</v>
      </c>
      <c r="J253" s="24" t="s">
        <v>69</v>
      </c>
      <c r="O253">
        <f>(I253*21)/100</f>
        <v>12024.2304</v>
      </c>
      <c r="P253" t="s">
        <v>23</v>
      </c>
    </row>
    <row r="254" spans="1:18" ht="51" x14ac:dyDescent="0.2">
      <c r="A254" s="27" t="s">
        <v>54</v>
      </c>
      <c r="E254" s="28" t="s">
        <v>556</v>
      </c>
    </row>
    <row r="255" spans="1:18" x14ac:dyDescent="0.2">
      <c r="A255" s="29" t="s">
        <v>56</v>
      </c>
      <c r="E255" s="30" t="s">
        <v>557</v>
      </c>
    </row>
    <row r="256" spans="1:18" ht="280.5" x14ac:dyDescent="0.2">
      <c r="A256" t="s">
        <v>58</v>
      </c>
      <c r="E256" s="28" t="s">
        <v>558</v>
      </c>
    </row>
    <row r="257" spans="1:16" x14ac:dyDescent="0.2">
      <c r="A257" s="18" t="s">
        <v>47</v>
      </c>
      <c r="B257" s="22" t="s">
        <v>559</v>
      </c>
      <c r="C257" s="22" t="s">
        <v>560</v>
      </c>
      <c r="D257" s="18" t="s">
        <v>50</v>
      </c>
      <c r="E257" s="23" t="s">
        <v>561</v>
      </c>
      <c r="F257" s="24" t="s">
        <v>81</v>
      </c>
      <c r="G257" s="25">
        <v>8.5500000000000007</v>
      </c>
      <c r="H257" s="26">
        <v>3339.6</v>
      </c>
      <c r="I257" s="26">
        <f>ROUND(ROUND(H257,2)*ROUND(G257,3),2)</f>
        <v>28553.58</v>
      </c>
      <c r="J257" s="24" t="s">
        <v>69</v>
      </c>
      <c r="O257">
        <f>(I257*21)/100</f>
        <v>5996.2518000000009</v>
      </c>
      <c r="P257" t="s">
        <v>23</v>
      </c>
    </row>
    <row r="258" spans="1:16" ht="38.25" x14ac:dyDescent="0.2">
      <c r="A258" s="27" t="s">
        <v>54</v>
      </c>
      <c r="E258" s="28" t="s">
        <v>562</v>
      </c>
    </row>
    <row r="259" spans="1:16" x14ac:dyDescent="0.2">
      <c r="A259" s="29" t="s">
        <v>56</v>
      </c>
      <c r="E259" s="30" t="s">
        <v>563</v>
      </c>
    </row>
    <row r="260" spans="1:16" ht="369.75" x14ac:dyDescent="0.2">
      <c r="A260" t="s">
        <v>58</v>
      </c>
      <c r="E260" s="28" t="s">
        <v>174</v>
      </c>
    </row>
    <row r="261" spans="1:16" x14ac:dyDescent="0.2">
      <c r="A261" s="18" t="s">
        <v>47</v>
      </c>
      <c r="B261" s="22" t="s">
        <v>564</v>
      </c>
      <c r="C261" s="22" t="s">
        <v>560</v>
      </c>
      <c r="D261" s="18" t="s">
        <v>61</v>
      </c>
      <c r="E261" s="23" t="s">
        <v>561</v>
      </c>
      <c r="F261" s="24" t="s">
        <v>81</v>
      </c>
      <c r="G261" s="25">
        <v>4.7519999999999998</v>
      </c>
      <c r="H261" s="26">
        <v>3339.6</v>
      </c>
      <c r="I261" s="26">
        <f>ROUND(ROUND(H261,2)*ROUND(G261,3),2)</f>
        <v>15869.78</v>
      </c>
      <c r="J261" s="24" t="s">
        <v>69</v>
      </c>
      <c r="O261">
        <f>(I261*21)/100</f>
        <v>3332.6538</v>
      </c>
      <c r="P261" t="s">
        <v>23</v>
      </c>
    </row>
    <row r="262" spans="1:16" ht="38.25" x14ac:dyDescent="0.2">
      <c r="A262" s="27" t="s">
        <v>54</v>
      </c>
      <c r="E262" s="28" t="s">
        <v>565</v>
      </c>
    </row>
    <row r="263" spans="1:16" x14ac:dyDescent="0.2">
      <c r="A263" s="29" t="s">
        <v>56</v>
      </c>
      <c r="E263" s="30" t="s">
        <v>566</v>
      </c>
    </row>
    <row r="264" spans="1:16" ht="369.75" x14ac:dyDescent="0.2">
      <c r="A264" t="s">
        <v>58</v>
      </c>
      <c r="E264" s="28" t="s">
        <v>174</v>
      </c>
    </row>
    <row r="265" spans="1:16" x14ac:dyDescent="0.2">
      <c r="A265" s="18" t="s">
        <v>47</v>
      </c>
      <c r="B265" s="22" t="s">
        <v>567</v>
      </c>
      <c r="C265" s="22" t="s">
        <v>170</v>
      </c>
      <c r="D265" s="18" t="s">
        <v>66</v>
      </c>
      <c r="E265" s="23" t="s">
        <v>171</v>
      </c>
      <c r="F265" s="24" t="s">
        <v>81</v>
      </c>
      <c r="G265" s="25">
        <v>27.498000000000001</v>
      </c>
      <c r="H265" s="26">
        <v>3884.1</v>
      </c>
      <c r="I265" s="26">
        <f>ROUND(ROUND(H265,2)*ROUND(G265,3),2)</f>
        <v>106804.98</v>
      </c>
      <c r="J265" s="24" t="s">
        <v>69</v>
      </c>
      <c r="O265">
        <f>(I265*21)/100</f>
        <v>22429.0458</v>
      </c>
      <c r="P265" t="s">
        <v>23</v>
      </c>
    </row>
    <row r="266" spans="1:16" ht="204" x14ac:dyDescent="0.2">
      <c r="A266" s="27" t="s">
        <v>54</v>
      </c>
      <c r="E266" s="28" t="s">
        <v>568</v>
      </c>
    </row>
    <row r="267" spans="1:16" ht="63.75" x14ac:dyDescent="0.2">
      <c r="A267" s="29" t="s">
        <v>56</v>
      </c>
      <c r="E267" s="30" t="s">
        <v>569</v>
      </c>
    </row>
    <row r="268" spans="1:16" ht="369.75" x14ac:dyDescent="0.2">
      <c r="A268" t="s">
        <v>58</v>
      </c>
      <c r="E268" s="28" t="s">
        <v>174</v>
      </c>
    </row>
    <row r="269" spans="1:16" x14ac:dyDescent="0.2">
      <c r="A269" s="18" t="s">
        <v>47</v>
      </c>
      <c r="B269" s="22" t="s">
        <v>208</v>
      </c>
      <c r="C269" s="22" t="s">
        <v>570</v>
      </c>
      <c r="D269" s="18" t="s">
        <v>66</v>
      </c>
      <c r="E269" s="23" t="s">
        <v>571</v>
      </c>
      <c r="F269" s="24" t="s">
        <v>81</v>
      </c>
      <c r="G269" s="25">
        <v>2.8</v>
      </c>
      <c r="H269" s="26">
        <v>2057</v>
      </c>
      <c r="I269" s="26">
        <f>ROUND(ROUND(H269,2)*ROUND(G269,3),2)</f>
        <v>5759.6</v>
      </c>
      <c r="J269" s="24" t="s">
        <v>69</v>
      </c>
      <c r="O269">
        <f>(I269*21)/100</f>
        <v>1209.5160000000001</v>
      </c>
      <c r="P269" t="s">
        <v>23</v>
      </c>
    </row>
    <row r="270" spans="1:16" ht="63.75" x14ac:dyDescent="0.2">
      <c r="A270" s="27" t="s">
        <v>54</v>
      </c>
      <c r="E270" s="28" t="s">
        <v>572</v>
      </c>
    </row>
    <row r="271" spans="1:16" x14ac:dyDescent="0.2">
      <c r="A271" s="29" t="s">
        <v>56</v>
      </c>
      <c r="E271" s="30" t="s">
        <v>306</v>
      </c>
    </row>
    <row r="272" spans="1:16" ht="51" x14ac:dyDescent="0.2">
      <c r="A272" t="s">
        <v>58</v>
      </c>
      <c r="E272" s="28" t="s">
        <v>573</v>
      </c>
    </row>
    <row r="273" spans="1:18" x14ac:dyDescent="0.2">
      <c r="A273" s="18" t="s">
        <v>47</v>
      </c>
      <c r="B273" s="22" t="s">
        <v>574</v>
      </c>
      <c r="C273" s="22" t="s">
        <v>570</v>
      </c>
      <c r="D273" s="18" t="s">
        <v>61</v>
      </c>
      <c r="E273" s="23" t="s">
        <v>571</v>
      </c>
      <c r="F273" s="24" t="s">
        <v>81</v>
      </c>
      <c r="G273" s="25">
        <v>34.020000000000003</v>
      </c>
      <c r="H273" s="26">
        <v>2057</v>
      </c>
      <c r="I273" s="26">
        <f>ROUND(ROUND(H273,2)*ROUND(G273,3),2)</f>
        <v>69979.14</v>
      </c>
      <c r="J273" s="24" t="s">
        <v>69</v>
      </c>
      <c r="O273">
        <f>(I273*21)/100</f>
        <v>14695.6194</v>
      </c>
      <c r="P273" t="s">
        <v>23</v>
      </c>
    </row>
    <row r="274" spans="1:18" ht="51" x14ac:dyDescent="0.2">
      <c r="A274" s="27" t="s">
        <v>54</v>
      </c>
      <c r="E274" s="28" t="s">
        <v>575</v>
      </c>
    </row>
    <row r="275" spans="1:18" x14ac:dyDescent="0.2">
      <c r="A275" s="29" t="s">
        <v>56</v>
      </c>
      <c r="E275" s="30" t="s">
        <v>576</v>
      </c>
    </row>
    <row r="276" spans="1:18" ht="51" x14ac:dyDescent="0.2">
      <c r="A276" t="s">
        <v>58</v>
      </c>
      <c r="E276" s="28" t="s">
        <v>573</v>
      </c>
    </row>
    <row r="277" spans="1:18" x14ac:dyDescent="0.2">
      <c r="A277" s="18" t="s">
        <v>47</v>
      </c>
      <c r="B277" s="22" t="s">
        <v>577</v>
      </c>
      <c r="C277" s="22" t="s">
        <v>179</v>
      </c>
      <c r="D277" s="18" t="s">
        <v>66</v>
      </c>
      <c r="E277" s="23" t="s">
        <v>180</v>
      </c>
      <c r="F277" s="24" t="s">
        <v>81</v>
      </c>
      <c r="G277" s="25">
        <v>43.753999999999998</v>
      </c>
      <c r="H277" s="26">
        <v>6388.8</v>
      </c>
      <c r="I277" s="26">
        <f>ROUND(ROUND(H277,2)*ROUND(G277,3),2)</f>
        <v>279535.56</v>
      </c>
      <c r="J277" s="24" t="s">
        <v>69</v>
      </c>
      <c r="O277">
        <f>(I277*21)/100</f>
        <v>58702.467599999996</v>
      </c>
      <c r="P277" t="s">
        <v>23</v>
      </c>
    </row>
    <row r="278" spans="1:18" ht="153" x14ac:dyDescent="0.2">
      <c r="A278" s="27" t="s">
        <v>54</v>
      </c>
      <c r="E278" s="28" t="s">
        <v>578</v>
      </c>
    </row>
    <row r="279" spans="1:18" ht="38.25" x14ac:dyDescent="0.2">
      <c r="A279" s="29" t="s">
        <v>56</v>
      </c>
      <c r="E279" s="30" t="s">
        <v>579</v>
      </c>
    </row>
    <row r="280" spans="1:18" ht="102" x14ac:dyDescent="0.2">
      <c r="A280" t="s">
        <v>58</v>
      </c>
      <c r="E280" s="28" t="s">
        <v>183</v>
      </c>
    </row>
    <row r="281" spans="1:18" x14ac:dyDescent="0.2">
      <c r="A281" s="18" t="s">
        <v>47</v>
      </c>
      <c r="B281" s="22" t="s">
        <v>580</v>
      </c>
      <c r="C281" s="22" t="s">
        <v>581</v>
      </c>
      <c r="D281" s="18" t="s">
        <v>66</v>
      </c>
      <c r="E281" s="23" t="s">
        <v>582</v>
      </c>
      <c r="F281" s="24" t="s">
        <v>81</v>
      </c>
      <c r="G281" s="25">
        <v>5.8730000000000002</v>
      </c>
      <c r="H281" s="26">
        <v>7223.7</v>
      </c>
      <c r="I281" s="26">
        <f>ROUND(ROUND(H281,2)*ROUND(G281,3),2)</f>
        <v>42424.79</v>
      </c>
      <c r="J281" s="24" t="s">
        <v>69</v>
      </c>
      <c r="O281">
        <f>(I281*21)/100</f>
        <v>8909.205899999999</v>
      </c>
      <c r="P281" t="s">
        <v>23</v>
      </c>
    </row>
    <row r="282" spans="1:18" ht="140.25" x14ac:dyDescent="0.2">
      <c r="A282" s="27" t="s">
        <v>54</v>
      </c>
      <c r="E282" s="28" t="s">
        <v>583</v>
      </c>
    </row>
    <row r="283" spans="1:18" x14ac:dyDescent="0.2">
      <c r="A283" s="29" t="s">
        <v>56</v>
      </c>
      <c r="E283" s="30" t="s">
        <v>584</v>
      </c>
    </row>
    <row r="284" spans="1:18" ht="357" x14ac:dyDescent="0.2">
      <c r="A284" t="s">
        <v>58</v>
      </c>
      <c r="E284" s="28" t="s">
        <v>585</v>
      </c>
    </row>
    <row r="285" spans="1:18" ht="12.75" customHeight="1" x14ac:dyDescent="0.2">
      <c r="A285" s="2" t="s">
        <v>45</v>
      </c>
      <c r="B285" s="2"/>
      <c r="C285" s="31" t="s">
        <v>35</v>
      </c>
      <c r="D285" s="2"/>
      <c r="E285" s="20" t="s">
        <v>184</v>
      </c>
      <c r="F285" s="2"/>
      <c r="G285" s="2"/>
      <c r="H285" s="2"/>
      <c r="I285" s="32">
        <f>0+Q285</f>
        <v>524926.53</v>
      </c>
      <c r="J285" s="2"/>
      <c r="O285">
        <f>0+R285</f>
        <v>110234.57129999998</v>
      </c>
      <c r="Q285">
        <f>0+I286+I290+I294+I298+I302+I306+I310+I314+I318+I322+I326+I330+I334</f>
        <v>524926.53</v>
      </c>
      <c r="R285">
        <f>0+O286+O290+O294+O298+O302+O306+O310+O314+O318+O322+O326+O330+O334</f>
        <v>110234.57129999998</v>
      </c>
    </row>
    <row r="286" spans="1:18" x14ac:dyDescent="0.2">
      <c r="A286" s="18" t="s">
        <v>47</v>
      </c>
      <c r="B286" s="22" t="s">
        <v>586</v>
      </c>
      <c r="C286" s="22" t="s">
        <v>587</v>
      </c>
      <c r="D286" s="18" t="s">
        <v>66</v>
      </c>
      <c r="E286" s="23" t="s">
        <v>588</v>
      </c>
      <c r="F286" s="24" t="s">
        <v>81</v>
      </c>
      <c r="G286" s="25">
        <v>30.114000000000001</v>
      </c>
      <c r="H286" s="26">
        <v>947.43</v>
      </c>
      <c r="I286" s="26">
        <f>ROUND(ROUND(H286,2)*ROUND(G286,3),2)</f>
        <v>28530.91</v>
      </c>
      <c r="J286" s="24" t="s">
        <v>69</v>
      </c>
      <c r="O286">
        <f>(I286*21)/100</f>
        <v>5991.4911000000002</v>
      </c>
      <c r="P286" t="s">
        <v>23</v>
      </c>
    </row>
    <row r="287" spans="1:18" ht="38.25" x14ac:dyDescent="0.2">
      <c r="A287" s="27" t="s">
        <v>54</v>
      </c>
      <c r="E287" s="28" t="s">
        <v>589</v>
      </c>
    </row>
    <row r="288" spans="1:18" x14ac:dyDescent="0.2">
      <c r="A288" s="29" t="s">
        <v>56</v>
      </c>
      <c r="E288" s="30" t="s">
        <v>590</v>
      </c>
    </row>
    <row r="289" spans="1:16" ht="51" x14ac:dyDescent="0.2">
      <c r="A289" t="s">
        <v>58</v>
      </c>
      <c r="E289" s="28" t="s">
        <v>190</v>
      </c>
    </row>
    <row r="290" spans="1:16" x14ac:dyDescent="0.2">
      <c r="A290" s="18" t="s">
        <v>47</v>
      </c>
      <c r="B290" s="22" t="s">
        <v>591</v>
      </c>
      <c r="C290" s="22" t="s">
        <v>587</v>
      </c>
      <c r="D290" s="18" t="s">
        <v>50</v>
      </c>
      <c r="E290" s="23" t="s">
        <v>588</v>
      </c>
      <c r="F290" s="24" t="s">
        <v>81</v>
      </c>
      <c r="G290" s="25">
        <v>24.536000000000001</v>
      </c>
      <c r="H290" s="26">
        <v>947.43</v>
      </c>
      <c r="I290" s="26">
        <f>ROUND(ROUND(H290,2)*ROUND(G290,3),2)</f>
        <v>23246.14</v>
      </c>
      <c r="J290" s="24" t="s">
        <v>69</v>
      </c>
      <c r="O290">
        <f>(I290*21)/100</f>
        <v>4881.6894000000002</v>
      </c>
      <c r="P290" t="s">
        <v>23</v>
      </c>
    </row>
    <row r="291" spans="1:16" ht="63.75" x14ac:dyDescent="0.2">
      <c r="A291" s="27" t="s">
        <v>54</v>
      </c>
      <c r="E291" s="28" t="s">
        <v>592</v>
      </c>
    </row>
    <row r="292" spans="1:16" x14ac:dyDescent="0.2">
      <c r="A292" s="29" t="s">
        <v>56</v>
      </c>
      <c r="E292" s="30" t="s">
        <v>593</v>
      </c>
    </row>
    <row r="293" spans="1:16" ht="51" x14ac:dyDescent="0.2">
      <c r="A293" t="s">
        <v>58</v>
      </c>
      <c r="E293" s="28" t="s">
        <v>190</v>
      </c>
    </row>
    <row r="294" spans="1:16" x14ac:dyDescent="0.2">
      <c r="A294" s="18" t="s">
        <v>47</v>
      </c>
      <c r="B294" s="22" t="s">
        <v>42</v>
      </c>
      <c r="C294" s="22" t="s">
        <v>186</v>
      </c>
      <c r="D294" s="18" t="s">
        <v>66</v>
      </c>
      <c r="E294" s="23" t="s">
        <v>187</v>
      </c>
      <c r="F294" s="24" t="s">
        <v>68</v>
      </c>
      <c r="G294" s="25">
        <v>88.5</v>
      </c>
      <c r="H294" s="26">
        <v>142.78</v>
      </c>
      <c r="I294" s="26">
        <f>ROUND(ROUND(H294,2)*ROUND(G294,3),2)</f>
        <v>12636.03</v>
      </c>
      <c r="J294" s="24" t="s">
        <v>69</v>
      </c>
      <c r="O294">
        <f>(I294*21)/100</f>
        <v>2653.5663</v>
      </c>
      <c r="P294" t="s">
        <v>23</v>
      </c>
    </row>
    <row r="295" spans="1:16" ht="38.25" x14ac:dyDescent="0.2">
      <c r="A295" s="27" t="s">
        <v>54</v>
      </c>
      <c r="E295" s="28" t="s">
        <v>594</v>
      </c>
    </row>
    <row r="296" spans="1:16" x14ac:dyDescent="0.2">
      <c r="A296" s="29" t="s">
        <v>56</v>
      </c>
      <c r="E296" s="30" t="s">
        <v>595</v>
      </c>
    </row>
    <row r="297" spans="1:16" ht="51" x14ac:dyDescent="0.2">
      <c r="A297" t="s">
        <v>58</v>
      </c>
      <c r="E297" s="28" t="s">
        <v>190</v>
      </c>
    </row>
    <row r="298" spans="1:16" x14ac:dyDescent="0.2">
      <c r="A298" s="18" t="s">
        <v>47</v>
      </c>
      <c r="B298" s="22" t="s">
        <v>596</v>
      </c>
      <c r="C298" s="22" t="s">
        <v>597</v>
      </c>
      <c r="D298" s="18" t="s">
        <v>66</v>
      </c>
      <c r="E298" s="23" t="s">
        <v>598</v>
      </c>
      <c r="F298" s="24" t="s">
        <v>68</v>
      </c>
      <c r="G298" s="25">
        <v>3</v>
      </c>
      <c r="H298" s="26">
        <v>114.54</v>
      </c>
      <c r="I298" s="26">
        <f>ROUND(ROUND(H298,2)*ROUND(G298,3),2)</f>
        <v>343.62</v>
      </c>
      <c r="J298" s="24" t="s">
        <v>69</v>
      </c>
      <c r="O298">
        <f>(I298*21)/100</f>
        <v>72.160200000000003</v>
      </c>
      <c r="P298" t="s">
        <v>23</v>
      </c>
    </row>
    <row r="299" spans="1:16" ht="38.25" x14ac:dyDescent="0.2">
      <c r="A299" s="27" t="s">
        <v>54</v>
      </c>
      <c r="E299" s="28" t="s">
        <v>599</v>
      </c>
    </row>
    <row r="300" spans="1:16" x14ac:dyDescent="0.2">
      <c r="A300" s="29" t="s">
        <v>56</v>
      </c>
      <c r="E300" s="30" t="s">
        <v>600</v>
      </c>
    </row>
    <row r="301" spans="1:16" ht="38.25" x14ac:dyDescent="0.2">
      <c r="A301" t="s">
        <v>58</v>
      </c>
      <c r="E301" s="28" t="s">
        <v>601</v>
      </c>
    </row>
    <row r="302" spans="1:16" x14ac:dyDescent="0.2">
      <c r="A302" s="18" t="s">
        <v>47</v>
      </c>
      <c r="B302" s="22" t="s">
        <v>602</v>
      </c>
      <c r="C302" s="22" t="s">
        <v>603</v>
      </c>
      <c r="D302" s="18" t="s">
        <v>66</v>
      </c>
      <c r="E302" s="23" t="s">
        <v>604</v>
      </c>
      <c r="F302" s="24" t="s">
        <v>68</v>
      </c>
      <c r="G302" s="25">
        <v>150.27000000000001</v>
      </c>
      <c r="H302" s="26">
        <v>25.12</v>
      </c>
      <c r="I302" s="26">
        <f>ROUND(ROUND(H302,2)*ROUND(G302,3),2)</f>
        <v>3774.78</v>
      </c>
      <c r="J302" s="24" t="s">
        <v>69</v>
      </c>
      <c r="O302">
        <f>(I302*21)/100</f>
        <v>792.7038</v>
      </c>
      <c r="P302" t="s">
        <v>23</v>
      </c>
    </row>
    <row r="303" spans="1:16" ht="38.25" x14ac:dyDescent="0.2">
      <c r="A303" s="27" t="s">
        <v>54</v>
      </c>
      <c r="E303" s="28" t="s">
        <v>605</v>
      </c>
    </row>
    <row r="304" spans="1:16" x14ac:dyDescent="0.2">
      <c r="A304" s="29" t="s">
        <v>56</v>
      </c>
      <c r="E304" s="30" t="s">
        <v>606</v>
      </c>
    </row>
    <row r="305" spans="1:16" ht="51" x14ac:dyDescent="0.2">
      <c r="A305" t="s">
        <v>58</v>
      </c>
      <c r="E305" s="28" t="s">
        <v>607</v>
      </c>
    </row>
    <row r="306" spans="1:16" x14ac:dyDescent="0.2">
      <c r="A306" s="18" t="s">
        <v>47</v>
      </c>
      <c r="B306" s="22" t="s">
        <v>608</v>
      </c>
      <c r="C306" s="22" t="s">
        <v>609</v>
      </c>
      <c r="D306" s="18" t="s">
        <v>66</v>
      </c>
      <c r="E306" s="23" t="s">
        <v>610</v>
      </c>
      <c r="F306" s="24" t="s">
        <v>68</v>
      </c>
      <c r="G306" s="25">
        <v>450.92</v>
      </c>
      <c r="H306" s="26">
        <v>16.7</v>
      </c>
      <c r="I306" s="26">
        <f>ROUND(ROUND(H306,2)*ROUND(G306,3),2)</f>
        <v>7530.36</v>
      </c>
      <c r="J306" s="24" t="s">
        <v>69</v>
      </c>
      <c r="O306">
        <f>(I306*21)/100</f>
        <v>1581.3756000000001</v>
      </c>
      <c r="P306" t="s">
        <v>23</v>
      </c>
    </row>
    <row r="307" spans="1:16" ht="38.25" x14ac:dyDescent="0.2">
      <c r="A307" s="27" t="s">
        <v>54</v>
      </c>
      <c r="E307" s="28" t="s">
        <v>611</v>
      </c>
    </row>
    <row r="308" spans="1:16" x14ac:dyDescent="0.2">
      <c r="A308" s="29" t="s">
        <v>56</v>
      </c>
      <c r="E308" s="30" t="s">
        <v>612</v>
      </c>
    </row>
    <row r="309" spans="1:16" ht="51" x14ac:dyDescent="0.2">
      <c r="A309" t="s">
        <v>58</v>
      </c>
      <c r="E309" s="28" t="s">
        <v>607</v>
      </c>
    </row>
    <row r="310" spans="1:16" x14ac:dyDescent="0.2">
      <c r="A310" s="18" t="s">
        <v>47</v>
      </c>
      <c r="B310" s="22" t="s">
        <v>613</v>
      </c>
      <c r="C310" s="22" t="s">
        <v>614</v>
      </c>
      <c r="D310" s="18" t="s">
        <v>66</v>
      </c>
      <c r="E310" s="23" t="s">
        <v>615</v>
      </c>
      <c r="F310" s="24" t="s">
        <v>68</v>
      </c>
      <c r="G310" s="25">
        <v>26.8</v>
      </c>
      <c r="H310" s="26">
        <v>165.12</v>
      </c>
      <c r="I310" s="26">
        <f>ROUND(ROUND(H310,2)*ROUND(G310,3),2)</f>
        <v>4425.22</v>
      </c>
      <c r="J310" s="24" t="s">
        <v>69</v>
      </c>
      <c r="O310">
        <f>(I310*21)/100</f>
        <v>929.29620000000011</v>
      </c>
      <c r="P310" t="s">
        <v>23</v>
      </c>
    </row>
    <row r="311" spans="1:16" ht="51" x14ac:dyDescent="0.2">
      <c r="A311" s="27" t="s">
        <v>54</v>
      </c>
      <c r="E311" s="28" t="s">
        <v>616</v>
      </c>
    </row>
    <row r="312" spans="1:16" x14ac:dyDescent="0.2">
      <c r="A312" s="29" t="s">
        <v>56</v>
      </c>
      <c r="E312" s="30" t="s">
        <v>617</v>
      </c>
    </row>
    <row r="313" spans="1:16" ht="51" x14ac:dyDescent="0.2">
      <c r="A313" t="s">
        <v>58</v>
      </c>
      <c r="E313" s="28" t="s">
        <v>618</v>
      </c>
    </row>
    <row r="314" spans="1:16" x14ac:dyDescent="0.2">
      <c r="A314" s="18" t="s">
        <v>47</v>
      </c>
      <c r="B314" s="22" t="s">
        <v>619</v>
      </c>
      <c r="C314" s="22" t="s">
        <v>620</v>
      </c>
      <c r="D314" s="18" t="s">
        <v>66</v>
      </c>
      <c r="E314" s="23" t="s">
        <v>621</v>
      </c>
      <c r="F314" s="24" t="s">
        <v>68</v>
      </c>
      <c r="G314" s="25">
        <v>124.95</v>
      </c>
      <c r="H314" s="26">
        <v>200.96</v>
      </c>
      <c r="I314" s="26">
        <f>ROUND(ROUND(H314,2)*ROUND(G314,3),2)</f>
        <v>25109.95</v>
      </c>
      <c r="J314" s="24" t="s">
        <v>69</v>
      </c>
      <c r="O314">
        <f>(I314*21)/100</f>
        <v>5273.089500000001</v>
      </c>
      <c r="P314" t="s">
        <v>23</v>
      </c>
    </row>
    <row r="315" spans="1:16" ht="51" x14ac:dyDescent="0.2">
      <c r="A315" s="27" t="s">
        <v>54</v>
      </c>
      <c r="E315" s="28" t="s">
        <v>622</v>
      </c>
    </row>
    <row r="316" spans="1:16" x14ac:dyDescent="0.2">
      <c r="A316" s="29" t="s">
        <v>56</v>
      </c>
      <c r="E316" s="30" t="s">
        <v>623</v>
      </c>
    </row>
    <row r="317" spans="1:16" ht="51" x14ac:dyDescent="0.2">
      <c r="A317" t="s">
        <v>58</v>
      </c>
      <c r="E317" s="28" t="s">
        <v>618</v>
      </c>
    </row>
    <row r="318" spans="1:16" x14ac:dyDescent="0.2">
      <c r="A318" s="18" t="s">
        <v>47</v>
      </c>
      <c r="B318" s="22" t="s">
        <v>624</v>
      </c>
      <c r="C318" s="22" t="s">
        <v>625</v>
      </c>
      <c r="D318" s="18" t="s">
        <v>66</v>
      </c>
      <c r="E318" s="23" t="s">
        <v>626</v>
      </c>
      <c r="F318" s="24" t="s">
        <v>68</v>
      </c>
      <c r="G318" s="25">
        <v>260</v>
      </c>
      <c r="H318" s="26">
        <v>314.64</v>
      </c>
      <c r="I318" s="26">
        <f>ROUND(ROUND(H318,2)*ROUND(G318,3),2)</f>
        <v>81806.399999999994</v>
      </c>
      <c r="J318" s="24" t="s">
        <v>69</v>
      </c>
      <c r="O318">
        <f>(I318*21)/100</f>
        <v>17179.343999999997</v>
      </c>
      <c r="P318" t="s">
        <v>23</v>
      </c>
    </row>
    <row r="319" spans="1:16" ht="38.25" x14ac:dyDescent="0.2">
      <c r="A319" s="27" t="s">
        <v>54</v>
      </c>
      <c r="E319" s="28" t="s">
        <v>627</v>
      </c>
    </row>
    <row r="320" spans="1:16" x14ac:dyDescent="0.2">
      <c r="A320" s="29" t="s">
        <v>56</v>
      </c>
      <c r="E320" s="30" t="s">
        <v>628</v>
      </c>
    </row>
    <row r="321" spans="1:16" ht="140.25" x14ac:dyDescent="0.2">
      <c r="A321" t="s">
        <v>58</v>
      </c>
      <c r="E321" s="28" t="s">
        <v>629</v>
      </c>
    </row>
    <row r="322" spans="1:16" x14ac:dyDescent="0.2">
      <c r="A322" s="18" t="s">
        <v>47</v>
      </c>
      <c r="B322" s="22" t="s">
        <v>630</v>
      </c>
      <c r="C322" s="22" t="s">
        <v>631</v>
      </c>
      <c r="D322" s="18" t="s">
        <v>66</v>
      </c>
      <c r="E322" s="23" t="s">
        <v>632</v>
      </c>
      <c r="F322" s="24" t="s">
        <v>68</v>
      </c>
      <c r="G322" s="25">
        <v>190.92</v>
      </c>
      <c r="H322" s="26">
        <v>420.9</v>
      </c>
      <c r="I322" s="26">
        <f>ROUND(ROUND(H322,2)*ROUND(G322,3),2)</f>
        <v>80358.23</v>
      </c>
      <c r="J322" s="24" t="s">
        <v>69</v>
      </c>
      <c r="O322">
        <f>(I322*21)/100</f>
        <v>16875.228299999999</v>
      </c>
      <c r="P322" t="s">
        <v>23</v>
      </c>
    </row>
    <row r="323" spans="1:16" ht="38.25" x14ac:dyDescent="0.2">
      <c r="A323" s="27" t="s">
        <v>54</v>
      </c>
      <c r="E323" s="28" t="s">
        <v>633</v>
      </c>
    </row>
    <row r="324" spans="1:16" x14ac:dyDescent="0.2">
      <c r="A324" s="29" t="s">
        <v>56</v>
      </c>
      <c r="E324" s="30" t="s">
        <v>634</v>
      </c>
    </row>
    <row r="325" spans="1:16" ht="140.25" x14ac:dyDescent="0.2">
      <c r="A325" t="s">
        <v>58</v>
      </c>
      <c r="E325" s="28" t="s">
        <v>629</v>
      </c>
    </row>
    <row r="326" spans="1:16" x14ac:dyDescent="0.2">
      <c r="A326" s="18" t="s">
        <v>47</v>
      </c>
      <c r="B326" s="22" t="s">
        <v>635</v>
      </c>
      <c r="C326" s="22" t="s">
        <v>636</v>
      </c>
      <c r="D326" s="18" t="s">
        <v>66</v>
      </c>
      <c r="E326" s="23" t="s">
        <v>637</v>
      </c>
      <c r="F326" s="24" t="s">
        <v>68</v>
      </c>
      <c r="G326" s="25">
        <v>150.27000000000001</v>
      </c>
      <c r="H326" s="26">
        <v>580.98</v>
      </c>
      <c r="I326" s="26">
        <f>ROUND(ROUND(H326,2)*ROUND(G326,3),2)</f>
        <v>87303.86</v>
      </c>
      <c r="J326" s="24" t="s">
        <v>69</v>
      </c>
      <c r="O326">
        <f>(I326*21)/100</f>
        <v>18333.810600000001</v>
      </c>
      <c r="P326" t="s">
        <v>23</v>
      </c>
    </row>
    <row r="327" spans="1:16" ht="38.25" x14ac:dyDescent="0.2">
      <c r="A327" s="27" t="s">
        <v>54</v>
      </c>
      <c r="E327" s="28" t="s">
        <v>638</v>
      </c>
    </row>
    <row r="328" spans="1:16" x14ac:dyDescent="0.2">
      <c r="A328" s="29" t="s">
        <v>56</v>
      </c>
      <c r="E328" s="30" t="s">
        <v>606</v>
      </c>
    </row>
    <row r="329" spans="1:16" ht="140.25" x14ac:dyDescent="0.2">
      <c r="A329" t="s">
        <v>58</v>
      </c>
      <c r="E329" s="28" t="s">
        <v>629</v>
      </c>
    </row>
    <row r="330" spans="1:16" x14ac:dyDescent="0.2">
      <c r="A330" s="18" t="s">
        <v>47</v>
      </c>
      <c r="B330" s="22" t="s">
        <v>639</v>
      </c>
      <c r="C330" s="22" t="s">
        <v>640</v>
      </c>
      <c r="D330" s="18" t="s">
        <v>66</v>
      </c>
      <c r="E330" s="23" t="s">
        <v>641</v>
      </c>
      <c r="F330" s="24" t="s">
        <v>68</v>
      </c>
      <c r="G330" s="25">
        <v>37.200000000000003</v>
      </c>
      <c r="H330" s="26">
        <v>637.55999999999995</v>
      </c>
      <c r="I330" s="26">
        <f>ROUND(ROUND(H330,2)*ROUND(G330,3),2)</f>
        <v>23717.23</v>
      </c>
      <c r="J330" s="24" t="s">
        <v>69</v>
      </c>
      <c r="O330">
        <f>(I330*21)/100</f>
        <v>4980.6183000000001</v>
      </c>
      <c r="P330" t="s">
        <v>23</v>
      </c>
    </row>
    <row r="331" spans="1:16" ht="38.25" x14ac:dyDescent="0.2">
      <c r="A331" s="27" t="s">
        <v>54</v>
      </c>
      <c r="E331" s="28" t="s">
        <v>642</v>
      </c>
    </row>
    <row r="332" spans="1:16" x14ac:dyDescent="0.2">
      <c r="A332" s="29" t="s">
        <v>56</v>
      </c>
      <c r="E332" s="30" t="s">
        <v>643</v>
      </c>
    </row>
    <row r="333" spans="1:16" ht="140.25" x14ac:dyDescent="0.2">
      <c r="A333" t="s">
        <v>58</v>
      </c>
      <c r="E333" s="28" t="s">
        <v>629</v>
      </c>
    </row>
    <row r="334" spans="1:16" x14ac:dyDescent="0.2">
      <c r="A334" s="18" t="s">
        <v>47</v>
      </c>
      <c r="B334" s="22" t="s">
        <v>644</v>
      </c>
      <c r="C334" s="22" t="s">
        <v>645</v>
      </c>
      <c r="D334" s="18" t="s">
        <v>66</v>
      </c>
      <c r="E334" s="23" t="s">
        <v>646</v>
      </c>
      <c r="F334" s="24" t="s">
        <v>68</v>
      </c>
      <c r="G334" s="25">
        <v>66</v>
      </c>
      <c r="H334" s="26">
        <v>2214.3000000000002</v>
      </c>
      <c r="I334" s="26">
        <f>ROUND(ROUND(H334,2)*ROUND(G334,3),2)</f>
        <v>146143.79999999999</v>
      </c>
      <c r="J334" s="24" t="s">
        <v>69</v>
      </c>
      <c r="O334">
        <f>(I334*21)/100</f>
        <v>30690.197999999997</v>
      </c>
      <c r="P334" t="s">
        <v>23</v>
      </c>
    </row>
    <row r="335" spans="1:16" ht="38.25" x14ac:dyDescent="0.2">
      <c r="A335" s="27" t="s">
        <v>54</v>
      </c>
      <c r="E335" s="28" t="s">
        <v>647</v>
      </c>
    </row>
    <row r="336" spans="1:16" x14ac:dyDescent="0.2">
      <c r="A336" s="29" t="s">
        <v>56</v>
      </c>
      <c r="E336" s="30" t="s">
        <v>648</v>
      </c>
    </row>
    <row r="337" spans="1:18" ht="153" x14ac:dyDescent="0.2">
      <c r="A337" t="s">
        <v>58</v>
      </c>
      <c r="E337" s="28" t="s">
        <v>649</v>
      </c>
    </row>
    <row r="338" spans="1:18" ht="12.75" customHeight="1" x14ac:dyDescent="0.2">
      <c r="A338" s="2" t="s">
        <v>45</v>
      </c>
      <c r="B338" s="2"/>
      <c r="C338" s="31" t="s">
        <v>37</v>
      </c>
      <c r="D338" s="2"/>
      <c r="E338" s="20" t="s">
        <v>650</v>
      </c>
      <c r="F338" s="2"/>
      <c r="G338" s="2"/>
      <c r="H338" s="2"/>
      <c r="I338" s="32">
        <f>0+Q338</f>
        <v>478.38</v>
      </c>
      <c r="J338" s="2"/>
      <c r="O338">
        <f>0+R338</f>
        <v>100.4598</v>
      </c>
      <c r="Q338">
        <f>0+I339</f>
        <v>478.38</v>
      </c>
      <c r="R338">
        <f>0+O339</f>
        <v>100.4598</v>
      </c>
    </row>
    <row r="339" spans="1:18" ht="25.5" x14ac:dyDescent="0.2">
      <c r="A339" s="18" t="s">
        <v>47</v>
      </c>
      <c r="B339" s="22" t="s">
        <v>651</v>
      </c>
      <c r="C339" s="22" t="s">
        <v>652</v>
      </c>
      <c r="D339" s="18" t="s">
        <v>66</v>
      </c>
      <c r="E339" s="23" t="s">
        <v>653</v>
      </c>
      <c r="F339" s="24" t="s">
        <v>68</v>
      </c>
      <c r="G339" s="25">
        <v>0.45600000000000002</v>
      </c>
      <c r="H339" s="26">
        <v>1049.07</v>
      </c>
      <c r="I339" s="26">
        <f>ROUND(ROUND(H339,2)*ROUND(G339,3),2)</f>
        <v>478.38</v>
      </c>
      <c r="J339" s="24" t="s">
        <v>69</v>
      </c>
      <c r="O339">
        <f>(I339*21)/100</f>
        <v>100.4598</v>
      </c>
      <c r="P339" t="s">
        <v>23</v>
      </c>
    </row>
    <row r="340" spans="1:18" ht="38.25" x14ac:dyDescent="0.2">
      <c r="A340" s="27" t="s">
        <v>54</v>
      </c>
      <c r="E340" s="28" t="s">
        <v>654</v>
      </c>
    </row>
    <row r="341" spans="1:18" x14ac:dyDescent="0.2">
      <c r="A341" s="29" t="s">
        <v>56</v>
      </c>
      <c r="E341" s="30" t="s">
        <v>655</v>
      </c>
    </row>
    <row r="342" spans="1:18" ht="76.5" x14ac:dyDescent="0.2">
      <c r="A342" t="s">
        <v>58</v>
      </c>
      <c r="E342" s="28" t="s">
        <v>656</v>
      </c>
    </row>
    <row r="343" spans="1:18" ht="12.75" customHeight="1" x14ac:dyDescent="0.2">
      <c r="A343" s="2" t="s">
        <v>45</v>
      </c>
      <c r="B343" s="2"/>
      <c r="C343" s="31" t="s">
        <v>85</v>
      </c>
      <c r="D343" s="2"/>
      <c r="E343" s="20" t="s">
        <v>657</v>
      </c>
      <c r="F343" s="2"/>
      <c r="G343" s="2"/>
      <c r="H343" s="2"/>
      <c r="I343" s="32">
        <f>0+Q343</f>
        <v>215536.56</v>
      </c>
      <c r="J343" s="2"/>
      <c r="O343">
        <f>0+R343</f>
        <v>45262.677599999995</v>
      </c>
      <c r="Q343">
        <f>0+I344+I348+I352+I356+I360+I364+I368+I372</f>
        <v>215536.56</v>
      </c>
      <c r="R343">
        <f>0+O344+O348+O352+O356+O360+O364+O368+O372</f>
        <v>45262.677599999995</v>
      </c>
    </row>
    <row r="344" spans="1:18" ht="25.5" x14ac:dyDescent="0.2">
      <c r="A344" s="18" t="s">
        <v>47</v>
      </c>
      <c r="B344" s="22" t="s">
        <v>658</v>
      </c>
      <c r="C344" s="22" t="s">
        <v>659</v>
      </c>
      <c r="D344" s="18" t="s">
        <v>66</v>
      </c>
      <c r="E344" s="23" t="s">
        <v>660</v>
      </c>
      <c r="F344" s="24" t="s">
        <v>68</v>
      </c>
      <c r="G344" s="25">
        <v>127.715</v>
      </c>
      <c r="H344" s="26">
        <v>147.19999999999999</v>
      </c>
      <c r="I344" s="26">
        <f>ROUND(ROUND(H344,2)*ROUND(G344,3),2)</f>
        <v>18799.650000000001</v>
      </c>
      <c r="J344" s="24" t="s">
        <v>69</v>
      </c>
      <c r="O344">
        <f>(I344*21)/100</f>
        <v>3947.9265</v>
      </c>
      <c r="P344" t="s">
        <v>23</v>
      </c>
    </row>
    <row r="345" spans="1:18" ht="114.75" x14ac:dyDescent="0.2">
      <c r="A345" s="27" t="s">
        <v>54</v>
      </c>
      <c r="E345" s="28" t="s">
        <v>661</v>
      </c>
    </row>
    <row r="346" spans="1:18" ht="38.25" x14ac:dyDescent="0.2">
      <c r="A346" s="29" t="s">
        <v>56</v>
      </c>
      <c r="E346" s="30" t="s">
        <v>662</v>
      </c>
    </row>
    <row r="347" spans="1:18" ht="191.25" x14ac:dyDescent="0.2">
      <c r="A347" t="s">
        <v>58</v>
      </c>
      <c r="E347" s="28" t="s">
        <v>663</v>
      </c>
    </row>
    <row r="348" spans="1:18" ht="25.5" x14ac:dyDescent="0.2">
      <c r="A348" s="18" t="s">
        <v>47</v>
      </c>
      <c r="B348" s="22" t="s">
        <v>664</v>
      </c>
      <c r="C348" s="22" t="s">
        <v>665</v>
      </c>
      <c r="D348" s="18" t="s">
        <v>66</v>
      </c>
      <c r="E348" s="23" t="s">
        <v>666</v>
      </c>
      <c r="F348" s="24" t="s">
        <v>68</v>
      </c>
      <c r="G348" s="25">
        <v>88.04</v>
      </c>
      <c r="H348" s="26">
        <v>282.88</v>
      </c>
      <c r="I348" s="26">
        <f>ROUND(ROUND(H348,2)*ROUND(G348,3),2)</f>
        <v>24904.76</v>
      </c>
      <c r="J348" s="24" t="s">
        <v>69</v>
      </c>
      <c r="O348">
        <f>(I348*21)/100</f>
        <v>5229.9995999999992</v>
      </c>
      <c r="P348" t="s">
        <v>23</v>
      </c>
    </row>
    <row r="349" spans="1:18" ht="51" x14ac:dyDescent="0.2">
      <c r="A349" s="27" t="s">
        <v>54</v>
      </c>
      <c r="E349" s="28" t="s">
        <v>667</v>
      </c>
    </row>
    <row r="350" spans="1:18" x14ac:dyDescent="0.2">
      <c r="A350" s="29" t="s">
        <v>56</v>
      </c>
      <c r="E350" s="30" t="s">
        <v>668</v>
      </c>
    </row>
    <row r="351" spans="1:18" ht="191.25" x14ac:dyDescent="0.2">
      <c r="A351" t="s">
        <v>58</v>
      </c>
      <c r="E351" s="28" t="s">
        <v>663</v>
      </c>
    </row>
    <row r="352" spans="1:18" ht="25.5" x14ac:dyDescent="0.2">
      <c r="A352" s="18" t="s">
        <v>47</v>
      </c>
      <c r="B352" s="22" t="s">
        <v>669</v>
      </c>
      <c r="C352" s="22" t="s">
        <v>670</v>
      </c>
      <c r="D352" s="18" t="s">
        <v>66</v>
      </c>
      <c r="E352" s="23" t="s">
        <v>671</v>
      </c>
      <c r="F352" s="24" t="s">
        <v>68</v>
      </c>
      <c r="G352" s="25">
        <v>73.8</v>
      </c>
      <c r="H352" s="26">
        <v>888.32</v>
      </c>
      <c r="I352" s="26">
        <f>ROUND(ROUND(H352,2)*ROUND(G352,3),2)</f>
        <v>65558.02</v>
      </c>
      <c r="J352" s="24" t="s">
        <v>69</v>
      </c>
      <c r="O352">
        <f>(I352*21)/100</f>
        <v>13767.184200000002</v>
      </c>
      <c r="P352" t="s">
        <v>23</v>
      </c>
    </row>
    <row r="353" spans="1:16" ht="38.25" x14ac:dyDescent="0.2">
      <c r="A353" s="27" t="s">
        <v>54</v>
      </c>
      <c r="E353" s="28" t="s">
        <v>672</v>
      </c>
    </row>
    <row r="354" spans="1:16" x14ac:dyDescent="0.2">
      <c r="A354" s="29" t="s">
        <v>56</v>
      </c>
      <c r="E354" s="30" t="s">
        <v>673</v>
      </c>
    </row>
    <row r="355" spans="1:16" ht="216.75" x14ac:dyDescent="0.2">
      <c r="A355" t="s">
        <v>58</v>
      </c>
      <c r="E355" s="28" t="s">
        <v>674</v>
      </c>
    </row>
    <row r="356" spans="1:16" x14ac:dyDescent="0.2">
      <c r="A356" s="18" t="s">
        <v>47</v>
      </c>
      <c r="B356" s="22" t="s">
        <v>675</v>
      </c>
      <c r="C356" s="22" t="s">
        <v>676</v>
      </c>
      <c r="D356" s="18" t="s">
        <v>66</v>
      </c>
      <c r="E356" s="23" t="s">
        <v>677</v>
      </c>
      <c r="F356" s="24" t="s">
        <v>68</v>
      </c>
      <c r="G356" s="25">
        <v>63.02</v>
      </c>
      <c r="H356" s="26">
        <v>294.39999999999998</v>
      </c>
      <c r="I356" s="26">
        <f>ROUND(ROUND(H356,2)*ROUND(G356,3),2)</f>
        <v>18553.09</v>
      </c>
      <c r="J356" s="24" t="s">
        <v>69</v>
      </c>
      <c r="O356">
        <f>(I356*21)/100</f>
        <v>3896.1489000000001</v>
      </c>
      <c r="P356" t="s">
        <v>23</v>
      </c>
    </row>
    <row r="357" spans="1:16" ht="63.75" x14ac:dyDescent="0.2">
      <c r="A357" s="27" t="s">
        <v>54</v>
      </c>
      <c r="E357" s="28" t="s">
        <v>678</v>
      </c>
    </row>
    <row r="358" spans="1:16" x14ac:dyDescent="0.2">
      <c r="A358" s="29" t="s">
        <v>56</v>
      </c>
      <c r="E358" s="30" t="s">
        <v>679</v>
      </c>
    </row>
    <row r="359" spans="1:16" ht="38.25" x14ac:dyDescent="0.2">
      <c r="A359" t="s">
        <v>58</v>
      </c>
      <c r="E359" s="28" t="s">
        <v>680</v>
      </c>
    </row>
    <row r="360" spans="1:16" x14ac:dyDescent="0.2">
      <c r="A360" s="18" t="s">
        <v>47</v>
      </c>
      <c r="B360" s="22" t="s">
        <v>681</v>
      </c>
      <c r="C360" s="22" t="s">
        <v>682</v>
      </c>
      <c r="D360" s="18" t="s">
        <v>66</v>
      </c>
      <c r="E360" s="23" t="s">
        <v>683</v>
      </c>
      <c r="F360" s="24" t="s">
        <v>68</v>
      </c>
      <c r="G360" s="25">
        <v>43.12</v>
      </c>
      <c r="H360" s="26">
        <v>138.24</v>
      </c>
      <c r="I360" s="26">
        <f>ROUND(ROUND(H360,2)*ROUND(G360,3),2)</f>
        <v>5960.91</v>
      </c>
      <c r="J360" s="24" t="s">
        <v>69</v>
      </c>
      <c r="O360">
        <f>(I360*21)/100</f>
        <v>1251.7910999999999</v>
      </c>
      <c r="P360" t="s">
        <v>23</v>
      </c>
    </row>
    <row r="361" spans="1:16" ht="38.25" x14ac:dyDescent="0.2">
      <c r="A361" s="27" t="s">
        <v>54</v>
      </c>
      <c r="E361" s="28" t="s">
        <v>684</v>
      </c>
    </row>
    <row r="362" spans="1:16" x14ac:dyDescent="0.2">
      <c r="A362" s="29" t="s">
        <v>56</v>
      </c>
      <c r="E362" s="30" t="s">
        <v>685</v>
      </c>
    </row>
    <row r="363" spans="1:16" ht="38.25" x14ac:dyDescent="0.2">
      <c r="A363" t="s">
        <v>58</v>
      </c>
      <c r="E363" s="28" t="s">
        <v>680</v>
      </c>
    </row>
    <row r="364" spans="1:16" x14ac:dyDescent="0.2">
      <c r="A364" s="18" t="s">
        <v>47</v>
      </c>
      <c r="B364" s="22" t="s">
        <v>60</v>
      </c>
      <c r="C364" s="22" t="s">
        <v>686</v>
      </c>
      <c r="D364" s="18" t="s">
        <v>66</v>
      </c>
      <c r="E364" s="23" t="s">
        <v>687</v>
      </c>
      <c r="F364" s="24" t="s">
        <v>688</v>
      </c>
      <c r="G364" s="25">
        <v>1</v>
      </c>
      <c r="H364" s="26">
        <v>20000</v>
      </c>
      <c r="I364" s="26">
        <f>ROUND(ROUND(H364,2)*ROUND(G364,3),2)</f>
        <v>20000</v>
      </c>
      <c r="J364" s="24" t="s">
        <v>53</v>
      </c>
      <c r="O364">
        <f>(I364*21)/100</f>
        <v>4200</v>
      </c>
      <c r="P364" t="s">
        <v>23</v>
      </c>
    </row>
    <row r="365" spans="1:16" ht="38.25" x14ac:dyDescent="0.2">
      <c r="A365" s="27" t="s">
        <v>54</v>
      </c>
      <c r="E365" s="28" t="s">
        <v>689</v>
      </c>
    </row>
    <row r="366" spans="1:16" x14ac:dyDescent="0.2">
      <c r="A366" s="29" t="s">
        <v>56</v>
      </c>
      <c r="E366" s="30" t="s">
        <v>77</v>
      </c>
    </row>
    <row r="367" spans="1:16" ht="140.25" x14ac:dyDescent="0.2">
      <c r="A367" t="s">
        <v>58</v>
      </c>
      <c r="E367" s="28" t="s">
        <v>690</v>
      </c>
    </row>
    <row r="368" spans="1:16" x14ac:dyDescent="0.2">
      <c r="A368" s="18" t="s">
        <v>47</v>
      </c>
      <c r="B368" s="22" t="s">
        <v>219</v>
      </c>
      <c r="C368" s="22" t="s">
        <v>691</v>
      </c>
      <c r="D368" s="18" t="s">
        <v>66</v>
      </c>
      <c r="E368" s="23" t="s">
        <v>692</v>
      </c>
      <c r="F368" s="24" t="s">
        <v>68</v>
      </c>
      <c r="G368" s="25">
        <v>17.600000000000001</v>
      </c>
      <c r="H368" s="26">
        <v>1652.48</v>
      </c>
      <c r="I368" s="26">
        <f>ROUND(ROUND(H368,2)*ROUND(G368,3),2)</f>
        <v>29083.65</v>
      </c>
      <c r="J368" s="24" t="s">
        <v>69</v>
      </c>
      <c r="O368">
        <f>(I368*21)/100</f>
        <v>6107.5664999999999</v>
      </c>
      <c r="P368" t="s">
        <v>23</v>
      </c>
    </row>
    <row r="369" spans="1:18" ht="38.25" x14ac:dyDescent="0.2">
      <c r="A369" s="27" t="s">
        <v>54</v>
      </c>
      <c r="E369" s="28" t="s">
        <v>693</v>
      </c>
    </row>
    <row r="370" spans="1:18" x14ac:dyDescent="0.2">
      <c r="A370" s="29" t="s">
        <v>56</v>
      </c>
      <c r="E370" s="30" t="s">
        <v>694</v>
      </c>
    </row>
    <row r="371" spans="1:18" ht="51" x14ac:dyDescent="0.2">
      <c r="A371" t="s">
        <v>58</v>
      </c>
      <c r="E371" s="28" t="s">
        <v>695</v>
      </c>
    </row>
    <row r="372" spans="1:18" x14ac:dyDescent="0.2">
      <c r="A372" s="18" t="s">
        <v>47</v>
      </c>
      <c r="B372" s="22" t="s">
        <v>696</v>
      </c>
      <c r="C372" s="22" t="s">
        <v>697</v>
      </c>
      <c r="D372" s="18" t="s">
        <v>66</v>
      </c>
      <c r="E372" s="23" t="s">
        <v>698</v>
      </c>
      <c r="F372" s="24" t="s">
        <v>68</v>
      </c>
      <c r="G372" s="25">
        <v>82.35</v>
      </c>
      <c r="H372" s="26">
        <v>396.8</v>
      </c>
      <c r="I372" s="26">
        <f>ROUND(ROUND(H372,2)*ROUND(G372,3),2)</f>
        <v>32676.48</v>
      </c>
      <c r="J372" s="24" t="s">
        <v>69</v>
      </c>
      <c r="O372">
        <f>(I372*21)/100</f>
        <v>6862.0607999999993</v>
      </c>
      <c r="P372" t="s">
        <v>23</v>
      </c>
    </row>
    <row r="373" spans="1:18" ht="38.25" x14ac:dyDescent="0.2">
      <c r="A373" s="27" t="s">
        <v>54</v>
      </c>
      <c r="E373" s="28" t="s">
        <v>699</v>
      </c>
    </row>
    <row r="374" spans="1:18" x14ac:dyDescent="0.2">
      <c r="A374" s="29" t="s">
        <v>56</v>
      </c>
      <c r="E374" s="30" t="s">
        <v>700</v>
      </c>
    </row>
    <row r="375" spans="1:18" ht="51" x14ac:dyDescent="0.2">
      <c r="A375" t="s">
        <v>58</v>
      </c>
      <c r="E375" s="28" t="s">
        <v>701</v>
      </c>
    </row>
    <row r="376" spans="1:18" ht="12.75" customHeight="1" x14ac:dyDescent="0.2">
      <c r="A376" s="2" t="s">
        <v>45</v>
      </c>
      <c r="B376" s="2"/>
      <c r="C376" s="31" t="s">
        <v>219</v>
      </c>
      <c r="D376" s="2"/>
      <c r="E376" s="20" t="s">
        <v>220</v>
      </c>
      <c r="F376" s="2"/>
      <c r="G376" s="2"/>
      <c r="H376" s="2"/>
      <c r="I376" s="32">
        <f>0+Q376</f>
        <v>175300.09</v>
      </c>
      <c r="J376" s="2"/>
      <c r="O376">
        <f>0+R376</f>
        <v>36813.018900000003</v>
      </c>
      <c r="Q376">
        <f>0+I377+I381+I385+I389+I393+I397+I401+I405+I409+I413+I417</f>
        <v>175300.09</v>
      </c>
      <c r="R376">
        <f>0+O377+O381+O385+O389+O393+O397+O401+O405+O409+O413+O417</f>
        <v>36813.018900000003</v>
      </c>
    </row>
    <row r="377" spans="1:18" x14ac:dyDescent="0.2">
      <c r="A377" s="18" t="s">
        <v>47</v>
      </c>
      <c r="B377" s="22" t="s">
        <v>702</v>
      </c>
      <c r="C377" s="22" t="s">
        <v>703</v>
      </c>
      <c r="D377" s="18" t="s">
        <v>66</v>
      </c>
      <c r="E377" s="23" t="s">
        <v>704</v>
      </c>
      <c r="F377" s="24" t="s">
        <v>97</v>
      </c>
      <c r="G377" s="25">
        <v>6.1</v>
      </c>
      <c r="H377" s="26">
        <v>1427.8</v>
      </c>
      <c r="I377" s="26">
        <f>ROUND(ROUND(H377,2)*ROUND(G377,3),2)</f>
        <v>8709.58</v>
      </c>
      <c r="J377" s="24" t="s">
        <v>69</v>
      </c>
      <c r="O377">
        <f>(I377*21)/100</f>
        <v>1829.0118</v>
      </c>
      <c r="P377" t="s">
        <v>23</v>
      </c>
    </row>
    <row r="378" spans="1:18" ht="51" x14ac:dyDescent="0.2">
      <c r="A378" s="27" t="s">
        <v>54</v>
      </c>
      <c r="E378" s="28" t="s">
        <v>705</v>
      </c>
    </row>
    <row r="379" spans="1:18" x14ac:dyDescent="0.2">
      <c r="A379" s="29" t="s">
        <v>56</v>
      </c>
      <c r="E379" s="30" t="s">
        <v>706</v>
      </c>
    </row>
    <row r="380" spans="1:18" ht="255" x14ac:dyDescent="0.2">
      <c r="A380" t="s">
        <v>58</v>
      </c>
      <c r="E380" s="28" t="s">
        <v>707</v>
      </c>
    </row>
    <row r="381" spans="1:18" x14ac:dyDescent="0.2">
      <c r="A381" s="18" t="s">
        <v>47</v>
      </c>
      <c r="B381" s="22" t="s">
        <v>708</v>
      </c>
      <c r="C381" s="22" t="s">
        <v>709</v>
      </c>
      <c r="D381" s="18" t="s">
        <v>66</v>
      </c>
      <c r="E381" s="23" t="s">
        <v>710</v>
      </c>
      <c r="F381" s="24" t="s">
        <v>97</v>
      </c>
      <c r="G381" s="25">
        <v>2.6</v>
      </c>
      <c r="H381" s="26">
        <v>1730.3</v>
      </c>
      <c r="I381" s="26">
        <f>ROUND(ROUND(H381,2)*ROUND(G381,3),2)</f>
        <v>4498.78</v>
      </c>
      <c r="J381" s="24" t="s">
        <v>69</v>
      </c>
      <c r="O381">
        <f>(I381*21)/100</f>
        <v>944.74379999999985</v>
      </c>
      <c r="P381" t="s">
        <v>23</v>
      </c>
    </row>
    <row r="382" spans="1:18" ht="51" x14ac:dyDescent="0.2">
      <c r="A382" s="27" t="s">
        <v>54</v>
      </c>
      <c r="E382" s="28" t="s">
        <v>711</v>
      </c>
    </row>
    <row r="383" spans="1:18" x14ac:dyDescent="0.2">
      <c r="A383" s="29" t="s">
        <v>56</v>
      </c>
      <c r="E383" s="30" t="s">
        <v>712</v>
      </c>
    </row>
    <row r="384" spans="1:18" ht="255" x14ac:dyDescent="0.2">
      <c r="A384" t="s">
        <v>58</v>
      </c>
      <c r="E384" s="28" t="s">
        <v>707</v>
      </c>
    </row>
    <row r="385" spans="1:16" x14ac:dyDescent="0.2">
      <c r="A385" s="18" t="s">
        <v>47</v>
      </c>
      <c r="B385" s="22" t="s">
        <v>713</v>
      </c>
      <c r="C385" s="22" t="s">
        <v>714</v>
      </c>
      <c r="D385" s="18" t="s">
        <v>66</v>
      </c>
      <c r="E385" s="23" t="s">
        <v>715</v>
      </c>
      <c r="F385" s="24" t="s">
        <v>97</v>
      </c>
      <c r="G385" s="25">
        <v>6.3</v>
      </c>
      <c r="H385" s="26">
        <v>2347.4</v>
      </c>
      <c r="I385" s="26">
        <f>ROUND(ROUND(H385,2)*ROUND(G385,3),2)</f>
        <v>14788.62</v>
      </c>
      <c r="J385" s="24" t="s">
        <v>69</v>
      </c>
      <c r="O385">
        <f>(I385*21)/100</f>
        <v>3105.6102000000001</v>
      </c>
      <c r="P385" t="s">
        <v>23</v>
      </c>
    </row>
    <row r="386" spans="1:16" ht="51" x14ac:dyDescent="0.2">
      <c r="A386" s="27" t="s">
        <v>54</v>
      </c>
      <c r="E386" s="28" t="s">
        <v>716</v>
      </c>
    </row>
    <row r="387" spans="1:16" x14ac:dyDescent="0.2">
      <c r="A387" s="29" t="s">
        <v>56</v>
      </c>
      <c r="E387" s="30" t="s">
        <v>717</v>
      </c>
    </row>
    <row r="388" spans="1:16" ht="255" x14ac:dyDescent="0.2">
      <c r="A388" t="s">
        <v>58</v>
      </c>
      <c r="E388" s="28" t="s">
        <v>707</v>
      </c>
    </row>
    <row r="389" spans="1:16" x14ac:dyDescent="0.2">
      <c r="A389" s="18" t="s">
        <v>47</v>
      </c>
      <c r="B389" s="22" t="s">
        <v>48</v>
      </c>
      <c r="C389" s="22" t="s">
        <v>718</v>
      </c>
      <c r="D389" s="18" t="s">
        <v>66</v>
      </c>
      <c r="E389" s="23" t="s">
        <v>719</v>
      </c>
      <c r="F389" s="24" t="s">
        <v>97</v>
      </c>
      <c r="G389" s="25">
        <v>7</v>
      </c>
      <c r="H389" s="26">
        <v>9576</v>
      </c>
      <c r="I389" s="26">
        <f>ROUND(ROUND(H389,2)*ROUND(G389,3),2)</f>
        <v>67032</v>
      </c>
      <c r="J389" s="24" t="s">
        <v>69</v>
      </c>
      <c r="O389">
        <f>(I389*21)/100</f>
        <v>14076.72</v>
      </c>
      <c r="P389" t="s">
        <v>23</v>
      </c>
    </row>
    <row r="390" spans="1:16" ht="51" x14ac:dyDescent="0.2">
      <c r="A390" s="27" t="s">
        <v>54</v>
      </c>
      <c r="E390" s="28" t="s">
        <v>720</v>
      </c>
    </row>
    <row r="391" spans="1:16" x14ac:dyDescent="0.2">
      <c r="A391" s="29" t="s">
        <v>56</v>
      </c>
      <c r="E391" s="30" t="s">
        <v>721</v>
      </c>
    </row>
    <row r="392" spans="1:16" ht="255" x14ac:dyDescent="0.2">
      <c r="A392" t="s">
        <v>58</v>
      </c>
      <c r="E392" s="28" t="s">
        <v>722</v>
      </c>
    </row>
    <row r="393" spans="1:16" x14ac:dyDescent="0.2">
      <c r="A393" s="18" t="s">
        <v>47</v>
      </c>
      <c r="B393" s="22" t="s">
        <v>723</v>
      </c>
      <c r="C393" s="22" t="s">
        <v>724</v>
      </c>
      <c r="D393" s="18" t="s">
        <v>66</v>
      </c>
      <c r="E393" s="23" t="s">
        <v>725</v>
      </c>
      <c r="F393" s="24" t="s">
        <v>97</v>
      </c>
      <c r="G393" s="25">
        <v>15.6</v>
      </c>
      <c r="H393" s="26">
        <v>434</v>
      </c>
      <c r="I393" s="26">
        <f>ROUND(ROUND(H393,2)*ROUND(G393,3),2)</f>
        <v>6770.4</v>
      </c>
      <c r="J393" s="24" t="s">
        <v>69</v>
      </c>
      <c r="O393">
        <f>(I393*21)/100</f>
        <v>1421.7839999999999</v>
      </c>
      <c r="P393" t="s">
        <v>23</v>
      </c>
    </row>
    <row r="394" spans="1:16" ht="63.75" x14ac:dyDescent="0.2">
      <c r="A394" s="27" t="s">
        <v>54</v>
      </c>
      <c r="E394" s="28" t="s">
        <v>726</v>
      </c>
    </row>
    <row r="395" spans="1:16" x14ac:dyDescent="0.2">
      <c r="A395" s="29" t="s">
        <v>56</v>
      </c>
      <c r="E395" s="30" t="s">
        <v>727</v>
      </c>
    </row>
    <row r="396" spans="1:16" ht="255" x14ac:dyDescent="0.2">
      <c r="A396" t="s">
        <v>58</v>
      </c>
      <c r="E396" s="28" t="s">
        <v>707</v>
      </c>
    </row>
    <row r="397" spans="1:16" x14ac:dyDescent="0.2">
      <c r="A397" s="18" t="s">
        <v>47</v>
      </c>
      <c r="B397" s="22" t="s">
        <v>728</v>
      </c>
      <c r="C397" s="22" t="s">
        <v>729</v>
      </c>
      <c r="D397" s="18" t="s">
        <v>66</v>
      </c>
      <c r="E397" s="23" t="s">
        <v>730</v>
      </c>
      <c r="F397" s="24" t="s">
        <v>97</v>
      </c>
      <c r="G397" s="25">
        <v>13.2</v>
      </c>
      <c r="H397" s="26">
        <v>321.16000000000003</v>
      </c>
      <c r="I397" s="26">
        <f>ROUND(ROUND(H397,2)*ROUND(G397,3),2)</f>
        <v>4239.3100000000004</v>
      </c>
      <c r="J397" s="24" t="s">
        <v>69</v>
      </c>
      <c r="O397">
        <f>(I397*21)/100</f>
        <v>890.25510000000008</v>
      </c>
      <c r="P397" t="s">
        <v>23</v>
      </c>
    </row>
    <row r="398" spans="1:16" ht="63.75" x14ac:dyDescent="0.2">
      <c r="A398" s="27" t="s">
        <v>54</v>
      </c>
      <c r="E398" s="28" t="s">
        <v>731</v>
      </c>
    </row>
    <row r="399" spans="1:16" x14ac:dyDescent="0.2">
      <c r="A399" s="29" t="s">
        <v>56</v>
      </c>
      <c r="E399" s="30" t="s">
        <v>732</v>
      </c>
    </row>
    <row r="400" spans="1:16" ht="242.25" x14ac:dyDescent="0.2">
      <c r="A400" t="s">
        <v>58</v>
      </c>
      <c r="E400" s="28" t="s">
        <v>733</v>
      </c>
    </row>
    <row r="401" spans="1:16" x14ac:dyDescent="0.2">
      <c r="A401" s="18" t="s">
        <v>47</v>
      </c>
      <c r="B401" s="22" t="s">
        <v>734</v>
      </c>
      <c r="C401" s="22" t="s">
        <v>735</v>
      </c>
      <c r="D401" s="18" t="s">
        <v>66</v>
      </c>
      <c r="E401" s="23" t="s">
        <v>736</v>
      </c>
      <c r="F401" s="24" t="s">
        <v>97</v>
      </c>
      <c r="G401" s="25">
        <v>54</v>
      </c>
      <c r="H401" s="26">
        <v>194.68</v>
      </c>
      <c r="I401" s="26">
        <f>ROUND(ROUND(H401,2)*ROUND(G401,3),2)</f>
        <v>10512.72</v>
      </c>
      <c r="J401" s="24" t="s">
        <v>69</v>
      </c>
      <c r="O401">
        <f>(I401*21)/100</f>
        <v>2207.6711999999998</v>
      </c>
      <c r="P401" t="s">
        <v>23</v>
      </c>
    </row>
    <row r="402" spans="1:16" ht="38.25" x14ac:dyDescent="0.2">
      <c r="A402" s="27" t="s">
        <v>54</v>
      </c>
      <c r="E402" s="28" t="s">
        <v>737</v>
      </c>
    </row>
    <row r="403" spans="1:16" x14ac:dyDescent="0.2">
      <c r="A403" s="29" t="s">
        <v>56</v>
      </c>
      <c r="E403" s="30" t="s">
        <v>738</v>
      </c>
    </row>
    <row r="404" spans="1:16" ht="242.25" x14ac:dyDescent="0.2">
      <c r="A404" t="s">
        <v>58</v>
      </c>
      <c r="E404" s="28" t="s">
        <v>739</v>
      </c>
    </row>
    <row r="405" spans="1:16" x14ac:dyDescent="0.2">
      <c r="A405" s="18" t="s">
        <v>47</v>
      </c>
      <c r="B405" s="22" t="s">
        <v>740</v>
      </c>
      <c r="C405" s="22" t="s">
        <v>741</v>
      </c>
      <c r="D405" s="18" t="s">
        <v>66</v>
      </c>
      <c r="E405" s="23" t="s">
        <v>742</v>
      </c>
      <c r="F405" s="24" t="s">
        <v>75</v>
      </c>
      <c r="G405" s="25">
        <v>4</v>
      </c>
      <c r="H405" s="26">
        <v>11180.4</v>
      </c>
      <c r="I405" s="26">
        <f>ROUND(ROUND(H405,2)*ROUND(G405,3),2)</f>
        <v>44721.599999999999</v>
      </c>
      <c r="J405" s="24" t="s">
        <v>69</v>
      </c>
      <c r="O405">
        <f>(I405*21)/100</f>
        <v>9391.5360000000001</v>
      </c>
      <c r="P405" t="s">
        <v>23</v>
      </c>
    </row>
    <row r="406" spans="1:16" ht="63.75" x14ac:dyDescent="0.2">
      <c r="A406" s="27" t="s">
        <v>54</v>
      </c>
      <c r="E406" s="28" t="s">
        <v>743</v>
      </c>
    </row>
    <row r="407" spans="1:16" x14ac:dyDescent="0.2">
      <c r="A407" s="29" t="s">
        <v>56</v>
      </c>
      <c r="E407" s="30" t="s">
        <v>744</v>
      </c>
    </row>
    <row r="408" spans="1:16" ht="76.5" x14ac:dyDescent="0.2">
      <c r="A408" t="s">
        <v>58</v>
      </c>
      <c r="E408" s="28" t="s">
        <v>745</v>
      </c>
    </row>
    <row r="409" spans="1:16" x14ac:dyDescent="0.2">
      <c r="A409" s="18" t="s">
        <v>47</v>
      </c>
      <c r="B409" s="22" t="s">
        <v>214</v>
      </c>
      <c r="C409" s="22" t="s">
        <v>746</v>
      </c>
      <c r="D409" s="18" t="s">
        <v>66</v>
      </c>
      <c r="E409" s="23" t="s">
        <v>747</v>
      </c>
      <c r="F409" s="24" t="s">
        <v>75</v>
      </c>
      <c r="G409" s="25">
        <v>4</v>
      </c>
      <c r="H409" s="26">
        <v>2698.3</v>
      </c>
      <c r="I409" s="26">
        <f>ROUND(ROUND(H409,2)*ROUND(G409,3),2)</f>
        <v>10793.2</v>
      </c>
      <c r="J409" s="24" t="s">
        <v>69</v>
      </c>
      <c r="O409">
        <f>(I409*21)/100</f>
        <v>2266.5720000000001</v>
      </c>
      <c r="P409" t="s">
        <v>23</v>
      </c>
    </row>
    <row r="410" spans="1:16" ht="63.75" x14ac:dyDescent="0.2">
      <c r="A410" s="27" t="s">
        <v>54</v>
      </c>
      <c r="E410" s="28" t="s">
        <v>748</v>
      </c>
    </row>
    <row r="411" spans="1:16" x14ac:dyDescent="0.2">
      <c r="A411" s="29" t="s">
        <v>56</v>
      </c>
      <c r="E411" s="30" t="s">
        <v>744</v>
      </c>
    </row>
    <row r="412" spans="1:16" ht="38.25" x14ac:dyDescent="0.2">
      <c r="A412" t="s">
        <v>58</v>
      </c>
      <c r="E412" s="28" t="s">
        <v>749</v>
      </c>
    </row>
    <row r="413" spans="1:16" x14ac:dyDescent="0.2">
      <c r="A413" s="18" t="s">
        <v>47</v>
      </c>
      <c r="B413" s="22" t="s">
        <v>750</v>
      </c>
      <c r="C413" s="22" t="s">
        <v>751</v>
      </c>
      <c r="D413" s="18" t="s">
        <v>66</v>
      </c>
      <c r="E413" s="23" t="s">
        <v>752</v>
      </c>
      <c r="F413" s="24" t="s">
        <v>75</v>
      </c>
      <c r="G413" s="25">
        <v>1</v>
      </c>
      <c r="H413" s="26">
        <v>2152.8000000000002</v>
      </c>
      <c r="I413" s="26">
        <f>ROUND(ROUND(H413,2)*ROUND(G413,3),2)</f>
        <v>2152.8000000000002</v>
      </c>
      <c r="J413" s="24" t="s">
        <v>69</v>
      </c>
      <c r="O413">
        <f>(I413*21)/100</f>
        <v>452.08800000000002</v>
      </c>
      <c r="P413" t="s">
        <v>23</v>
      </c>
    </row>
    <row r="414" spans="1:16" ht="38.25" x14ac:dyDescent="0.2">
      <c r="A414" s="27" t="s">
        <v>54</v>
      </c>
      <c r="E414" s="28" t="s">
        <v>753</v>
      </c>
    </row>
    <row r="415" spans="1:16" x14ac:dyDescent="0.2">
      <c r="A415" s="29" t="s">
        <v>56</v>
      </c>
      <c r="E415" s="30" t="s">
        <v>77</v>
      </c>
    </row>
    <row r="416" spans="1:16" ht="38.25" x14ac:dyDescent="0.2">
      <c r="A416" t="s">
        <v>58</v>
      </c>
      <c r="E416" s="28" t="s">
        <v>225</v>
      </c>
    </row>
    <row r="417" spans="1:18" x14ac:dyDescent="0.2">
      <c r="A417" s="18" t="s">
        <v>47</v>
      </c>
      <c r="B417" s="22" t="s">
        <v>754</v>
      </c>
      <c r="C417" s="22" t="s">
        <v>755</v>
      </c>
      <c r="D417" s="18" t="s">
        <v>66</v>
      </c>
      <c r="E417" s="23" t="s">
        <v>756</v>
      </c>
      <c r="F417" s="24" t="s">
        <v>75</v>
      </c>
      <c r="G417" s="25">
        <v>1</v>
      </c>
      <c r="H417" s="26">
        <v>1081.08</v>
      </c>
      <c r="I417" s="26">
        <f>ROUND(ROUND(H417,2)*ROUND(G417,3),2)</f>
        <v>1081.08</v>
      </c>
      <c r="J417" s="24" t="s">
        <v>69</v>
      </c>
      <c r="O417">
        <f>(I417*21)/100</f>
        <v>227.02680000000001</v>
      </c>
      <c r="P417" t="s">
        <v>23</v>
      </c>
    </row>
    <row r="418" spans="1:18" ht="38.25" x14ac:dyDescent="0.2">
      <c r="A418" s="27" t="s">
        <v>54</v>
      </c>
      <c r="E418" s="28" t="s">
        <v>757</v>
      </c>
    </row>
    <row r="419" spans="1:18" x14ac:dyDescent="0.2">
      <c r="A419" s="29" t="s">
        <v>56</v>
      </c>
      <c r="E419" s="30" t="s">
        <v>77</v>
      </c>
    </row>
    <row r="420" spans="1:18" ht="38.25" x14ac:dyDescent="0.2">
      <c r="A420" t="s">
        <v>58</v>
      </c>
      <c r="E420" s="28" t="s">
        <v>225</v>
      </c>
    </row>
    <row r="421" spans="1:18" ht="12.75" customHeight="1" x14ac:dyDescent="0.2">
      <c r="A421" s="2" t="s">
        <v>45</v>
      </c>
      <c r="B421" s="2"/>
      <c r="C421" s="31" t="s">
        <v>40</v>
      </c>
      <c r="D421" s="2"/>
      <c r="E421" s="20" t="s">
        <v>226</v>
      </c>
      <c r="F421" s="2"/>
      <c r="G421" s="2"/>
      <c r="H421" s="2"/>
      <c r="I421" s="32">
        <f>0+Q421</f>
        <v>870790.22000000009</v>
      </c>
      <c r="J421" s="2"/>
      <c r="O421">
        <f>0+R421</f>
        <v>182865.94620000001</v>
      </c>
      <c r="Q421">
        <f>0+I422+I426+I430+I434+I438+I442+I446+I450+I454+I458+I462+I466+I470+I474+I478+I482+I486+I490+I494+I498+I502+I506+I510+I514+I518+I522+I526+I530+I534+I538</f>
        <v>870790.22000000009</v>
      </c>
      <c r="R421">
        <f>0+O422+O426+O430+O434+O438+O442+O446+O450+O454+O458+O462+O466+O470+O474+O478+O482+O486+O490+O494+O498+O502+O506+O510+O514+O518+O522+O526+O530+O534+O538</f>
        <v>182865.94620000001</v>
      </c>
    </row>
    <row r="422" spans="1:18" x14ac:dyDescent="0.2">
      <c r="A422" s="18" t="s">
        <v>47</v>
      </c>
      <c r="B422" s="22" t="s">
        <v>758</v>
      </c>
      <c r="C422" s="22" t="s">
        <v>759</v>
      </c>
      <c r="D422" s="18" t="s">
        <v>66</v>
      </c>
      <c r="E422" s="23" t="s">
        <v>760</v>
      </c>
      <c r="F422" s="24" t="s">
        <v>97</v>
      </c>
      <c r="G422" s="25">
        <v>26.2</v>
      </c>
      <c r="H422" s="26">
        <v>5487.2</v>
      </c>
      <c r="I422" s="26">
        <f>ROUND(ROUND(H422,2)*ROUND(G422,3),2)</f>
        <v>143764.64000000001</v>
      </c>
      <c r="J422" s="24" t="s">
        <v>69</v>
      </c>
      <c r="O422">
        <f>(I422*21)/100</f>
        <v>30190.574400000005</v>
      </c>
      <c r="P422" t="s">
        <v>23</v>
      </c>
    </row>
    <row r="423" spans="1:18" ht="369.75" x14ac:dyDescent="0.2">
      <c r="A423" s="27" t="s">
        <v>54</v>
      </c>
      <c r="E423" s="28" t="s">
        <v>761</v>
      </c>
    </row>
    <row r="424" spans="1:18" x14ac:dyDescent="0.2">
      <c r="A424" s="29" t="s">
        <v>56</v>
      </c>
      <c r="E424" s="30" t="s">
        <v>762</v>
      </c>
    </row>
    <row r="425" spans="1:18" ht="63.75" x14ac:dyDescent="0.2">
      <c r="A425" t="s">
        <v>58</v>
      </c>
      <c r="E425" s="28" t="s">
        <v>763</v>
      </c>
    </row>
    <row r="426" spans="1:18" x14ac:dyDescent="0.2">
      <c r="A426" s="18" t="s">
        <v>47</v>
      </c>
      <c r="B426" s="22" t="s">
        <v>764</v>
      </c>
      <c r="C426" s="22" t="s">
        <v>765</v>
      </c>
      <c r="D426" s="18" t="s">
        <v>66</v>
      </c>
      <c r="E426" s="23" t="s">
        <v>766</v>
      </c>
      <c r="F426" s="24" t="s">
        <v>75</v>
      </c>
      <c r="G426" s="25">
        <v>8</v>
      </c>
      <c r="H426" s="26">
        <v>1124.8</v>
      </c>
      <c r="I426" s="26">
        <f>ROUND(ROUND(H426,2)*ROUND(G426,3),2)</f>
        <v>8998.4</v>
      </c>
      <c r="J426" s="24" t="s">
        <v>69</v>
      </c>
      <c r="O426">
        <f>(I426*21)/100</f>
        <v>1889.664</v>
      </c>
      <c r="P426" t="s">
        <v>23</v>
      </c>
    </row>
    <row r="427" spans="1:18" ht="51" x14ac:dyDescent="0.2">
      <c r="A427" s="27" t="s">
        <v>54</v>
      </c>
      <c r="E427" s="28" t="s">
        <v>767</v>
      </c>
    </row>
    <row r="428" spans="1:18" x14ac:dyDescent="0.2">
      <c r="A428" s="29" t="s">
        <v>56</v>
      </c>
      <c r="E428" s="30" t="s">
        <v>768</v>
      </c>
    </row>
    <row r="429" spans="1:18" ht="38.25" x14ac:dyDescent="0.2">
      <c r="A429" t="s">
        <v>58</v>
      </c>
      <c r="E429" s="28" t="s">
        <v>769</v>
      </c>
    </row>
    <row r="430" spans="1:18" ht="25.5" x14ac:dyDescent="0.2">
      <c r="A430" s="18" t="s">
        <v>47</v>
      </c>
      <c r="B430" s="22" t="s">
        <v>233</v>
      </c>
      <c r="C430" s="22" t="s">
        <v>770</v>
      </c>
      <c r="D430" s="18" t="s">
        <v>50</v>
      </c>
      <c r="E430" s="23" t="s">
        <v>771</v>
      </c>
      <c r="F430" s="24" t="s">
        <v>75</v>
      </c>
      <c r="G430" s="25">
        <v>4</v>
      </c>
      <c r="H430" s="26">
        <v>214.11</v>
      </c>
      <c r="I430" s="26">
        <f>ROUND(ROUND(H430,2)*ROUND(G430,3),2)</f>
        <v>856.44</v>
      </c>
      <c r="J430" s="24" t="s">
        <v>69</v>
      </c>
      <c r="O430">
        <f>(I430*21)/100</f>
        <v>179.85240000000002</v>
      </c>
      <c r="P430" t="s">
        <v>23</v>
      </c>
    </row>
    <row r="431" spans="1:18" ht="89.25" x14ac:dyDescent="0.2">
      <c r="A431" s="27" t="s">
        <v>54</v>
      </c>
      <c r="E431" s="28" t="s">
        <v>772</v>
      </c>
    </row>
    <row r="432" spans="1:18" x14ac:dyDescent="0.2">
      <c r="A432" s="29" t="s">
        <v>56</v>
      </c>
      <c r="E432" s="30" t="s">
        <v>773</v>
      </c>
    </row>
    <row r="433" spans="1:16" ht="25.5" x14ac:dyDescent="0.2">
      <c r="A433" t="s">
        <v>58</v>
      </c>
      <c r="E433" s="28" t="s">
        <v>774</v>
      </c>
    </row>
    <row r="434" spans="1:16" ht="25.5" x14ac:dyDescent="0.2">
      <c r="A434" s="18" t="s">
        <v>47</v>
      </c>
      <c r="B434" s="22" t="s">
        <v>123</v>
      </c>
      <c r="C434" s="22" t="s">
        <v>770</v>
      </c>
      <c r="D434" s="18" t="s">
        <v>61</v>
      </c>
      <c r="E434" s="23" t="s">
        <v>771</v>
      </c>
      <c r="F434" s="24" t="s">
        <v>75</v>
      </c>
      <c r="G434" s="25">
        <v>4</v>
      </c>
      <c r="H434" s="26">
        <v>214.11</v>
      </c>
      <c r="I434" s="26">
        <f>ROUND(ROUND(H434,2)*ROUND(G434,3),2)</f>
        <v>856.44</v>
      </c>
      <c r="J434" s="24" t="s">
        <v>69</v>
      </c>
      <c r="O434">
        <f>(I434*21)/100</f>
        <v>179.85240000000002</v>
      </c>
      <c r="P434" t="s">
        <v>23</v>
      </c>
    </row>
    <row r="435" spans="1:16" ht="76.5" x14ac:dyDescent="0.2">
      <c r="A435" s="27" t="s">
        <v>54</v>
      </c>
      <c r="E435" s="28" t="s">
        <v>775</v>
      </c>
    </row>
    <row r="436" spans="1:16" x14ac:dyDescent="0.2">
      <c r="A436" s="29" t="s">
        <v>56</v>
      </c>
      <c r="E436" s="30" t="s">
        <v>773</v>
      </c>
    </row>
    <row r="437" spans="1:16" ht="25.5" x14ac:dyDescent="0.2">
      <c r="A437" t="s">
        <v>58</v>
      </c>
      <c r="E437" s="28" t="s">
        <v>774</v>
      </c>
    </row>
    <row r="438" spans="1:16" ht="25.5" x14ac:dyDescent="0.2">
      <c r="A438" s="18" t="s">
        <v>47</v>
      </c>
      <c r="B438" s="22" t="s">
        <v>776</v>
      </c>
      <c r="C438" s="22" t="s">
        <v>777</v>
      </c>
      <c r="D438" s="18" t="s">
        <v>66</v>
      </c>
      <c r="E438" s="23" t="s">
        <v>778</v>
      </c>
      <c r="F438" s="24" t="s">
        <v>75</v>
      </c>
      <c r="G438" s="25">
        <v>4</v>
      </c>
      <c r="H438" s="26">
        <v>367.38</v>
      </c>
      <c r="I438" s="26">
        <f>ROUND(ROUND(H438,2)*ROUND(G438,3),2)</f>
        <v>1469.52</v>
      </c>
      <c r="J438" s="24" t="s">
        <v>69</v>
      </c>
      <c r="O438">
        <f>(I438*21)/100</f>
        <v>308.5992</v>
      </c>
      <c r="P438" t="s">
        <v>23</v>
      </c>
    </row>
    <row r="439" spans="1:16" ht="76.5" x14ac:dyDescent="0.2">
      <c r="A439" s="27" t="s">
        <v>54</v>
      </c>
      <c r="E439" s="28" t="s">
        <v>779</v>
      </c>
    </row>
    <row r="440" spans="1:16" x14ac:dyDescent="0.2">
      <c r="A440" s="29" t="s">
        <v>56</v>
      </c>
      <c r="E440" s="30" t="s">
        <v>773</v>
      </c>
    </row>
    <row r="441" spans="1:16" ht="63.75" x14ac:dyDescent="0.2">
      <c r="A441" t="s">
        <v>58</v>
      </c>
      <c r="E441" s="28" t="s">
        <v>780</v>
      </c>
    </row>
    <row r="442" spans="1:16" ht="25.5" x14ac:dyDescent="0.2">
      <c r="A442" s="18" t="s">
        <v>47</v>
      </c>
      <c r="B442" s="22" t="s">
        <v>781</v>
      </c>
      <c r="C442" s="22" t="s">
        <v>782</v>
      </c>
      <c r="D442" s="18" t="s">
        <v>66</v>
      </c>
      <c r="E442" s="23" t="s">
        <v>783</v>
      </c>
      <c r="F442" s="24" t="s">
        <v>75</v>
      </c>
      <c r="G442" s="25">
        <v>2</v>
      </c>
      <c r="H442" s="26">
        <v>2447.1999999999998</v>
      </c>
      <c r="I442" s="26">
        <f>ROUND(ROUND(H442,2)*ROUND(G442,3),2)</f>
        <v>4894.3999999999996</v>
      </c>
      <c r="J442" s="24" t="s">
        <v>69</v>
      </c>
      <c r="O442">
        <f>(I442*21)/100</f>
        <v>1027.8239999999998</v>
      </c>
      <c r="P442" t="s">
        <v>23</v>
      </c>
    </row>
    <row r="443" spans="1:16" ht="51" x14ac:dyDescent="0.2">
      <c r="A443" s="27" t="s">
        <v>54</v>
      </c>
      <c r="E443" s="28" t="s">
        <v>784</v>
      </c>
    </row>
    <row r="444" spans="1:16" x14ac:dyDescent="0.2">
      <c r="A444" s="29" t="s">
        <v>56</v>
      </c>
      <c r="E444" s="30" t="s">
        <v>785</v>
      </c>
    </row>
    <row r="445" spans="1:16" ht="38.25" x14ac:dyDescent="0.2">
      <c r="A445" t="s">
        <v>58</v>
      </c>
      <c r="E445" s="28" t="s">
        <v>786</v>
      </c>
    </row>
    <row r="446" spans="1:16" x14ac:dyDescent="0.2">
      <c r="A446" s="18" t="s">
        <v>47</v>
      </c>
      <c r="B446" s="22" t="s">
        <v>185</v>
      </c>
      <c r="C446" s="22" t="s">
        <v>787</v>
      </c>
      <c r="D446" s="18" t="s">
        <v>66</v>
      </c>
      <c r="E446" s="23" t="s">
        <v>788</v>
      </c>
      <c r="F446" s="24" t="s">
        <v>75</v>
      </c>
      <c r="G446" s="25">
        <v>4</v>
      </c>
      <c r="H446" s="26">
        <v>214.11</v>
      </c>
      <c r="I446" s="26">
        <f>ROUND(ROUND(H446,2)*ROUND(G446,3),2)</f>
        <v>856.44</v>
      </c>
      <c r="J446" s="24" t="s">
        <v>69</v>
      </c>
      <c r="O446">
        <f>(I446*21)/100</f>
        <v>179.85240000000002</v>
      </c>
      <c r="P446" t="s">
        <v>23</v>
      </c>
    </row>
    <row r="447" spans="1:16" ht="51" x14ac:dyDescent="0.2">
      <c r="A447" s="27" t="s">
        <v>54</v>
      </c>
      <c r="E447" s="28" t="s">
        <v>789</v>
      </c>
    </row>
    <row r="448" spans="1:16" x14ac:dyDescent="0.2">
      <c r="A448" s="29" t="s">
        <v>56</v>
      </c>
      <c r="E448" s="30" t="s">
        <v>744</v>
      </c>
    </row>
    <row r="449" spans="1:16" ht="25.5" x14ac:dyDescent="0.2">
      <c r="A449" t="s">
        <v>58</v>
      </c>
      <c r="E449" s="28" t="s">
        <v>774</v>
      </c>
    </row>
    <row r="450" spans="1:16" ht="25.5" x14ac:dyDescent="0.2">
      <c r="A450" s="18" t="s">
        <v>47</v>
      </c>
      <c r="B450" s="22" t="s">
        <v>790</v>
      </c>
      <c r="C450" s="22" t="s">
        <v>791</v>
      </c>
      <c r="D450" s="18" t="s">
        <v>66</v>
      </c>
      <c r="E450" s="23" t="s">
        <v>792</v>
      </c>
      <c r="F450" s="24" t="s">
        <v>68</v>
      </c>
      <c r="G450" s="25">
        <v>34</v>
      </c>
      <c r="H450" s="26">
        <v>138.06</v>
      </c>
      <c r="I450" s="26">
        <f>ROUND(ROUND(H450,2)*ROUND(G450,3),2)</f>
        <v>4694.04</v>
      </c>
      <c r="J450" s="24" t="s">
        <v>69</v>
      </c>
      <c r="O450">
        <f>(I450*21)/100</f>
        <v>985.74839999999995</v>
      </c>
      <c r="P450" t="s">
        <v>23</v>
      </c>
    </row>
    <row r="451" spans="1:16" ht="76.5" x14ac:dyDescent="0.2">
      <c r="A451" s="27" t="s">
        <v>54</v>
      </c>
      <c r="E451" s="28" t="s">
        <v>793</v>
      </c>
    </row>
    <row r="452" spans="1:16" x14ac:dyDescent="0.2">
      <c r="A452" s="29" t="s">
        <v>56</v>
      </c>
      <c r="E452" s="30" t="s">
        <v>794</v>
      </c>
    </row>
    <row r="453" spans="1:16" ht="38.25" x14ac:dyDescent="0.2">
      <c r="A453" t="s">
        <v>58</v>
      </c>
      <c r="E453" s="28" t="s">
        <v>795</v>
      </c>
    </row>
    <row r="454" spans="1:16" ht="25.5" x14ac:dyDescent="0.2">
      <c r="A454" s="18" t="s">
        <v>47</v>
      </c>
      <c r="B454" s="22" t="s">
        <v>796</v>
      </c>
      <c r="C454" s="22" t="s">
        <v>797</v>
      </c>
      <c r="D454" s="18" t="s">
        <v>66</v>
      </c>
      <c r="E454" s="23" t="s">
        <v>798</v>
      </c>
      <c r="F454" s="24" t="s">
        <v>68</v>
      </c>
      <c r="G454" s="25">
        <v>34</v>
      </c>
      <c r="H454" s="26">
        <v>467.2</v>
      </c>
      <c r="I454" s="26">
        <f>ROUND(ROUND(H454,2)*ROUND(G454,3),2)</f>
        <v>15884.8</v>
      </c>
      <c r="J454" s="24" t="s">
        <v>69</v>
      </c>
      <c r="O454">
        <f>(I454*21)/100</f>
        <v>3335.808</v>
      </c>
      <c r="P454" t="s">
        <v>23</v>
      </c>
    </row>
    <row r="455" spans="1:16" ht="89.25" x14ac:dyDescent="0.2">
      <c r="A455" s="27" t="s">
        <v>54</v>
      </c>
      <c r="E455" s="28" t="s">
        <v>799</v>
      </c>
    </row>
    <row r="456" spans="1:16" x14ac:dyDescent="0.2">
      <c r="A456" s="29" t="s">
        <v>56</v>
      </c>
      <c r="E456" s="30" t="s">
        <v>794</v>
      </c>
    </row>
    <row r="457" spans="1:16" ht="38.25" x14ac:dyDescent="0.2">
      <c r="A457" t="s">
        <v>58</v>
      </c>
      <c r="E457" s="28" t="s">
        <v>795</v>
      </c>
    </row>
    <row r="458" spans="1:16" x14ac:dyDescent="0.2">
      <c r="A458" s="18" t="s">
        <v>47</v>
      </c>
      <c r="B458" s="22" t="s">
        <v>800</v>
      </c>
      <c r="C458" s="22" t="s">
        <v>246</v>
      </c>
      <c r="D458" s="18" t="s">
        <v>66</v>
      </c>
      <c r="E458" s="23" t="s">
        <v>247</v>
      </c>
      <c r="F458" s="24" t="s">
        <v>97</v>
      </c>
      <c r="G458" s="25">
        <v>3.5</v>
      </c>
      <c r="H458" s="26">
        <v>468.27</v>
      </c>
      <c r="I458" s="26">
        <f>ROUND(ROUND(H458,2)*ROUND(G458,3),2)</f>
        <v>1638.95</v>
      </c>
      <c r="J458" s="24" t="s">
        <v>69</v>
      </c>
      <c r="O458">
        <f>(I458*21)/100</f>
        <v>344.17950000000002</v>
      </c>
      <c r="P458" t="s">
        <v>23</v>
      </c>
    </row>
    <row r="459" spans="1:16" ht="63.75" x14ac:dyDescent="0.2">
      <c r="A459" s="27" t="s">
        <v>54</v>
      </c>
      <c r="E459" s="28" t="s">
        <v>801</v>
      </c>
    </row>
    <row r="460" spans="1:16" x14ac:dyDescent="0.2">
      <c r="A460" s="29" t="s">
        <v>56</v>
      </c>
      <c r="E460" s="30" t="s">
        <v>802</v>
      </c>
    </row>
    <row r="461" spans="1:16" ht="51" x14ac:dyDescent="0.2">
      <c r="A461" t="s">
        <v>58</v>
      </c>
      <c r="E461" s="28" t="s">
        <v>244</v>
      </c>
    </row>
    <row r="462" spans="1:16" x14ac:dyDescent="0.2">
      <c r="A462" s="18" t="s">
        <v>47</v>
      </c>
      <c r="B462" s="22" t="s">
        <v>178</v>
      </c>
      <c r="C462" s="22" t="s">
        <v>803</v>
      </c>
      <c r="D462" s="18" t="s">
        <v>66</v>
      </c>
      <c r="E462" s="23" t="s">
        <v>804</v>
      </c>
      <c r="F462" s="24" t="s">
        <v>97</v>
      </c>
      <c r="G462" s="25">
        <v>13.1</v>
      </c>
      <c r="H462" s="26">
        <v>120.51</v>
      </c>
      <c r="I462" s="26">
        <f>ROUND(ROUND(H462,2)*ROUND(G462,3),2)</f>
        <v>1578.68</v>
      </c>
      <c r="J462" s="24" t="s">
        <v>69</v>
      </c>
      <c r="O462">
        <f>(I462*21)/100</f>
        <v>331.52279999999996</v>
      </c>
      <c r="P462" t="s">
        <v>23</v>
      </c>
    </row>
    <row r="463" spans="1:16" ht="38.25" x14ac:dyDescent="0.2">
      <c r="A463" s="27" t="s">
        <v>54</v>
      </c>
      <c r="E463" s="28" t="s">
        <v>805</v>
      </c>
    </row>
    <row r="464" spans="1:16" x14ac:dyDescent="0.2">
      <c r="A464" s="29" t="s">
        <v>56</v>
      </c>
      <c r="E464" s="30" t="s">
        <v>806</v>
      </c>
    </row>
    <row r="465" spans="1:16" ht="25.5" x14ac:dyDescent="0.2">
      <c r="A465" t="s">
        <v>58</v>
      </c>
      <c r="E465" s="28" t="s">
        <v>807</v>
      </c>
    </row>
    <row r="466" spans="1:16" x14ac:dyDescent="0.2">
      <c r="A466" s="18" t="s">
        <v>47</v>
      </c>
      <c r="B466" s="22" t="s">
        <v>808</v>
      </c>
      <c r="C466" s="22" t="s">
        <v>809</v>
      </c>
      <c r="D466" s="18" t="s">
        <v>66</v>
      </c>
      <c r="E466" s="23" t="s">
        <v>810</v>
      </c>
      <c r="F466" s="24" t="s">
        <v>97</v>
      </c>
      <c r="G466" s="25">
        <v>4.5599999999999996</v>
      </c>
      <c r="H466" s="26">
        <v>734.76</v>
      </c>
      <c r="I466" s="26">
        <f>ROUND(ROUND(H466,2)*ROUND(G466,3),2)</f>
        <v>3350.51</v>
      </c>
      <c r="J466" s="24" t="s">
        <v>69</v>
      </c>
      <c r="O466">
        <f>(I466*21)/100</f>
        <v>703.60710000000006</v>
      </c>
      <c r="P466" t="s">
        <v>23</v>
      </c>
    </row>
    <row r="467" spans="1:16" ht="38.25" x14ac:dyDescent="0.2">
      <c r="A467" s="27" t="s">
        <v>54</v>
      </c>
      <c r="E467" s="28" t="s">
        <v>811</v>
      </c>
    </row>
    <row r="468" spans="1:16" x14ac:dyDescent="0.2">
      <c r="A468" s="29" t="s">
        <v>56</v>
      </c>
      <c r="E468" s="30" t="s">
        <v>812</v>
      </c>
    </row>
    <row r="469" spans="1:16" ht="25.5" x14ac:dyDescent="0.2">
      <c r="A469" t="s">
        <v>58</v>
      </c>
      <c r="E469" s="28" t="s">
        <v>813</v>
      </c>
    </row>
    <row r="470" spans="1:16" x14ac:dyDescent="0.2">
      <c r="A470" s="18" t="s">
        <v>47</v>
      </c>
      <c r="B470" s="22" t="s">
        <v>814</v>
      </c>
      <c r="C470" s="22" t="s">
        <v>815</v>
      </c>
      <c r="D470" s="18" t="s">
        <v>66</v>
      </c>
      <c r="E470" s="23" t="s">
        <v>816</v>
      </c>
      <c r="F470" s="24" t="s">
        <v>97</v>
      </c>
      <c r="G470" s="25">
        <v>53.5</v>
      </c>
      <c r="H470" s="26">
        <v>161.46</v>
      </c>
      <c r="I470" s="26">
        <f>ROUND(ROUND(H470,2)*ROUND(G470,3),2)</f>
        <v>8638.11</v>
      </c>
      <c r="J470" s="24" t="s">
        <v>69</v>
      </c>
      <c r="O470">
        <f>(I470*21)/100</f>
        <v>1814.0030999999999</v>
      </c>
      <c r="P470" t="s">
        <v>23</v>
      </c>
    </row>
    <row r="471" spans="1:16" ht="63.75" x14ac:dyDescent="0.2">
      <c r="A471" s="27" t="s">
        <v>54</v>
      </c>
      <c r="E471" s="28" t="s">
        <v>817</v>
      </c>
    </row>
    <row r="472" spans="1:16" x14ac:dyDescent="0.2">
      <c r="A472" s="29" t="s">
        <v>56</v>
      </c>
      <c r="E472" s="30" t="s">
        <v>341</v>
      </c>
    </row>
    <row r="473" spans="1:16" ht="38.25" x14ac:dyDescent="0.2">
      <c r="A473" t="s">
        <v>58</v>
      </c>
      <c r="E473" s="28" t="s">
        <v>818</v>
      </c>
    </row>
    <row r="474" spans="1:16" x14ac:dyDescent="0.2">
      <c r="A474" s="18" t="s">
        <v>47</v>
      </c>
      <c r="B474" s="22" t="s">
        <v>819</v>
      </c>
      <c r="C474" s="22" t="s">
        <v>820</v>
      </c>
      <c r="D474" s="18" t="s">
        <v>66</v>
      </c>
      <c r="E474" s="23" t="s">
        <v>821</v>
      </c>
      <c r="F474" s="24" t="s">
        <v>517</v>
      </c>
      <c r="G474" s="25">
        <v>22.44</v>
      </c>
      <c r="H474" s="26">
        <v>489.44</v>
      </c>
      <c r="I474" s="26">
        <f>ROUND(ROUND(H474,2)*ROUND(G474,3),2)</f>
        <v>10983.03</v>
      </c>
      <c r="J474" s="24" t="s">
        <v>69</v>
      </c>
      <c r="O474">
        <f>(I474*21)/100</f>
        <v>2306.4362999999998</v>
      </c>
      <c r="P474" t="s">
        <v>23</v>
      </c>
    </row>
    <row r="475" spans="1:16" ht="51" x14ac:dyDescent="0.2">
      <c r="A475" s="27" t="s">
        <v>54</v>
      </c>
      <c r="E475" s="28" t="s">
        <v>822</v>
      </c>
    </row>
    <row r="476" spans="1:16" x14ac:dyDescent="0.2">
      <c r="A476" s="29" t="s">
        <v>56</v>
      </c>
      <c r="E476" s="30" t="s">
        <v>823</v>
      </c>
    </row>
    <row r="477" spans="1:16" ht="357" x14ac:dyDescent="0.2">
      <c r="A477" t="s">
        <v>58</v>
      </c>
      <c r="E477" s="28" t="s">
        <v>824</v>
      </c>
    </row>
    <row r="478" spans="1:16" x14ac:dyDescent="0.2">
      <c r="A478" s="18" t="s">
        <v>47</v>
      </c>
      <c r="B478" s="22" t="s">
        <v>825</v>
      </c>
      <c r="C478" s="22" t="s">
        <v>826</v>
      </c>
      <c r="D478" s="18" t="s">
        <v>66</v>
      </c>
      <c r="E478" s="23" t="s">
        <v>827</v>
      </c>
      <c r="F478" s="24" t="s">
        <v>75</v>
      </c>
      <c r="G478" s="25">
        <v>2</v>
      </c>
      <c r="H478" s="26">
        <v>2264.8000000000002</v>
      </c>
      <c r="I478" s="26">
        <f>ROUND(ROUND(H478,2)*ROUND(G478,3),2)</f>
        <v>4529.6000000000004</v>
      </c>
      <c r="J478" s="24" t="s">
        <v>69</v>
      </c>
      <c r="O478">
        <f>(I478*21)/100</f>
        <v>951.21600000000001</v>
      </c>
      <c r="P478" t="s">
        <v>23</v>
      </c>
    </row>
    <row r="479" spans="1:16" ht="51" x14ac:dyDescent="0.2">
      <c r="A479" s="27" t="s">
        <v>54</v>
      </c>
      <c r="E479" s="28" t="s">
        <v>828</v>
      </c>
    </row>
    <row r="480" spans="1:16" x14ac:dyDescent="0.2">
      <c r="A480" s="29" t="s">
        <v>56</v>
      </c>
      <c r="E480" s="30" t="s">
        <v>785</v>
      </c>
    </row>
    <row r="481" spans="1:16" ht="267.75" x14ac:dyDescent="0.2">
      <c r="A481" t="s">
        <v>58</v>
      </c>
      <c r="E481" s="28" t="s">
        <v>829</v>
      </c>
    </row>
    <row r="482" spans="1:16" x14ac:dyDescent="0.2">
      <c r="A482" s="18" t="s">
        <v>47</v>
      </c>
      <c r="B482" s="22" t="s">
        <v>830</v>
      </c>
      <c r="C482" s="22" t="s">
        <v>831</v>
      </c>
      <c r="D482" s="18" t="s">
        <v>66</v>
      </c>
      <c r="E482" s="23" t="s">
        <v>832</v>
      </c>
      <c r="F482" s="24" t="s">
        <v>68</v>
      </c>
      <c r="G482" s="25">
        <v>260</v>
      </c>
      <c r="H482" s="26">
        <v>3.51</v>
      </c>
      <c r="I482" s="26">
        <f>ROUND(ROUND(H482,2)*ROUND(G482,3),2)</f>
        <v>912.6</v>
      </c>
      <c r="J482" s="24" t="s">
        <v>69</v>
      </c>
      <c r="O482">
        <f>(I482*21)/100</f>
        <v>191.64600000000002</v>
      </c>
      <c r="P482" t="s">
        <v>23</v>
      </c>
    </row>
    <row r="483" spans="1:16" ht="51" x14ac:dyDescent="0.2">
      <c r="A483" s="27" t="s">
        <v>54</v>
      </c>
      <c r="E483" s="28" t="s">
        <v>833</v>
      </c>
    </row>
    <row r="484" spans="1:16" x14ac:dyDescent="0.2">
      <c r="A484" s="29" t="s">
        <v>56</v>
      </c>
      <c r="E484" s="30" t="s">
        <v>628</v>
      </c>
    </row>
    <row r="485" spans="1:16" ht="25.5" x14ac:dyDescent="0.2">
      <c r="A485" t="s">
        <v>58</v>
      </c>
      <c r="E485" s="28" t="s">
        <v>834</v>
      </c>
    </row>
    <row r="486" spans="1:16" x14ac:dyDescent="0.2">
      <c r="A486" s="18" t="s">
        <v>47</v>
      </c>
      <c r="B486" s="22" t="s">
        <v>835</v>
      </c>
      <c r="C486" s="22" t="s">
        <v>836</v>
      </c>
      <c r="D486" s="18" t="s">
        <v>50</v>
      </c>
      <c r="E486" s="23" t="s">
        <v>837</v>
      </c>
      <c r="F486" s="24" t="s">
        <v>81</v>
      </c>
      <c r="G486" s="25">
        <v>2.1</v>
      </c>
      <c r="H486" s="26">
        <v>1415.7</v>
      </c>
      <c r="I486" s="26">
        <f>ROUND(ROUND(H486,2)*ROUND(G486,3),2)</f>
        <v>2972.97</v>
      </c>
      <c r="J486" s="24" t="s">
        <v>69</v>
      </c>
      <c r="O486">
        <f>(I486*21)/100</f>
        <v>624.32369999999992</v>
      </c>
      <c r="P486" t="s">
        <v>23</v>
      </c>
    </row>
    <row r="487" spans="1:16" ht="51" x14ac:dyDescent="0.2">
      <c r="A487" s="27" t="s">
        <v>54</v>
      </c>
      <c r="E487" s="28" t="s">
        <v>838</v>
      </c>
    </row>
    <row r="488" spans="1:16" x14ac:dyDescent="0.2">
      <c r="A488" s="29" t="s">
        <v>56</v>
      </c>
      <c r="E488" s="30" t="s">
        <v>452</v>
      </c>
    </row>
    <row r="489" spans="1:16" ht="114.75" x14ac:dyDescent="0.2">
      <c r="A489" t="s">
        <v>58</v>
      </c>
      <c r="E489" s="28" t="s">
        <v>839</v>
      </c>
    </row>
    <row r="490" spans="1:16" x14ac:dyDescent="0.2">
      <c r="A490" s="18" t="s">
        <v>47</v>
      </c>
      <c r="B490" s="22" t="s">
        <v>840</v>
      </c>
      <c r="C490" s="22" t="s">
        <v>836</v>
      </c>
      <c r="D490" s="18" t="s">
        <v>61</v>
      </c>
      <c r="E490" s="23" t="s">
        <v>837</v>
      </c>
      <c r="F490" s="24" t="s">
        <v>81</v>
      </c>
      <c r="G490" s="25">
        <v>2.6560000000000001</v>
      </c>
      <c r="H490" s="26">
        <v>1415.7</v>
      </c>
      <c r="I490" s="26">
        <f>ROUND(ROUND(H490,2)*ROUND(G490,3),2)</f>
        <v>3760.1</v>
      </c>
      <c r="J490" s="24" t="s">
        <v>69</v>
      </c>
      <c r="O490">
        <f>(I490*21)/100</f>
        <v>789.62099999999987</v>
      </c>
      <c r="P490" t="s">
        <v>23</v>
      </c>
    </row>
    <row r="491" spans="1:16" ht="51" x14ac:dyDescent="0.2">
      <c r="A491" s="27" t="s">
        <v>54</v>
      </c>
      <c r="E491" s="28" t="s">
        <v>841</v>
      </c>
    </row>
    <row r="492" spans="1:16" x14ac:dyDescent="0.2">
      <c r="A492" s="29" t="s">
        <v>56</v>
      </c>
      <c r="E492" s="30" t="s">
        <v>842</v>
      </c>
    </row>
    <row r="493" spans="1:16" ht="114.75" x14ac:dyDescent="0.2">
      <c r="A493" t="s">
        <v>58</v>
      </c>
      <c r="E493" s="28" t="s">
        <v>839</v>
      </c>
    </row>
    <row r="494" spans="1:16" x14ac:dyDescent="0.2">
      <c r="A494" s="18" t="s">
        <v>47</v>
      </c>
      <c r="B494" s="22" t="s">
        <v>843</v>
      </c>
      <c r="C494" s="22" t="s">
        <v>844</v>
      </c>
      <c r="D494" s="18" t="s">
        <v>50</v>
      </c>
      <c r="E494" s="23" t="s">
        <v>845</v>
      </c>
      <c r="F494" s="24" t="s">
        <v>52</v>
      </c>
      <c r="G494" s="25">
        <v>0.45</v>
      </c>
      <c r="H494" s="26">
        <v>4469.3999999999996</v>
      </c>
      <c r="I494" s="26">
        <f>ROUND(ROUND(H494,2)*ROUND(G494,3),2)</f>
        <v>2011.23</v>
      </c>
      <c r="J494" s="24" t="s">
        <v>69</v>
      </c>
      <c r="O494">
        <f>(I494*21)/100</f>
        <v>422.35830000000004</v>
      </c>
      <c r="P494" t="s">
        <v>23</v>
      </c>
    </row>
    <row r="495" spans="1:16" ht="63.75" x14ac:dyDescent="0.2">
      <c r="A495" s="27" t="s">
        <v>54</v>
      </c>
      <c r="E495" s="28" t="s">
        <v>846</v>
      </c>
    </row>
    <row r="496" spans="1:16" x14ac:dyDescent="0.2">
      <c r="A496" s="29" t="s">
        <v>56</v>
      </c>
      <c r="E496" s="30" t="s">
        <v>847</v>
      </c>
    </row>
    <row r="497" spans="1:16" ht="114.75" x14ac:dyDescent="0.2">
      <c r="A497" t="s">
        <v>58</v>
      </c>
      <c r="E497" s="28" t="s">
        <v>848</v>
      </c>
    </row>
    <row r="498" spans="1:16" x14ac:dyDescent="0.2">
      <c r="A498" s="18" t="s">
        <v>47</v>
      </c>
      <c r="B498" s="22" t="s">
        <v>37</v>
      </c>
      <c r="C498" s="22" t="s">
        <v>849</v>
      </c>
      <c r="D498" s="18" t="s">
        <v>66</v>
      </c>
      <c r="E498" s="23" t="s">
        <v>850</v>
      </c>
      <c r="F498" s="24" t="s">
        <v>75</v>
      </c>
      <c r="G498" s="25">
        <v>1</v>
      </c>
      <c r="H498" s="26">
        <v>2211.3000000000002</v>
      </c>
      <c r="I498" s="26">
        <f>ROUND(ROUND(H498,2)*ROUND(G498,3),2)</f>
        <v>2211.3000000000002</v>
      </c>
      <c r="J498" s="24" t="s">
        <v>69</v>
      </c>
      <c r="O498">
        <f>(I498*21)/100</f>
        <v>464.37300000000005</v>
      </c>
      <c r="P498" t="s">
        <v>23</v>
      </c>
    </row>
    <row r="499" spans="1:16" ht="51" x14ac:dyDescent="0.2">
      <c r="A499" s="27" t="s">
        <v>54</v>
      </c>
      <c r="E499" s="28" t="s">
        <v>851</v>
      </c>
    </row>
    <row r="500" spans="1:16" x14ac:dyDescent="0.2">
      <c r="A500" s="29" t="s">
        <v>56</v>
      </c>
      <c r="E500" s="30" t="s">
        <v>77</v>
      </c>
    </row>
    <row r="501" spans="1:16" ht="102" x14ac:dyDescent="0.2">
      <c r="A501" t="s">
        <v>58</v>
      </c>
      <c r="E501" s="28" t="s">
        <v>852</v>
      </c>
    </row>
    <row r="502" spans="1:16" x14ac:dyDescent="0.2">
      <c r="A502" s="18" t="s">
        <v>47</v>
      </c>
      <c r="B502" s="22" t="s">
        <v>853</v>
      </c>
      <c r="C502" s="22" t="s">
        <v>854</v>
      </c>
      <c r="D502" s="18" t="s">
        <v>66</v>
      </c>
      <c r="E502" s="23" t="s">
        <v>855</v>
      </c>
      <c r="F502" s="24" t="s">
        <v>81</v>
      </c>
      <c r="G502" s="25">
        <v>0.754</v>
      </c>
      <c r="H502" s="26">
        <v>4867.2</v>
      </c>
      <c r="I502" s="26">
        <f>ROUND(ROUND(H502,2)*ROUND(G502,3),2)</f>
        <v>3669.87</v>
      </c>
      <c r="J502" s="24" t="s">
        <v>69</v>
      </c>
      <c r="O502">
        <f>(I502*21)/100</f>
        <v>770.67270000000008</v>
      </c>
      <c r="P502" t="s">
        <v>23</v>
      </c>
    </row>
    <row r="503" spans="1:16" ht="51" x14ac:dyDescent="0.2">
      <c r="A503" s="27" t="s">
        <v>54</v>
      </c>
      <c r="E503" s="28" t="s">
        <v>856</v>
      </c>
    </row>
    <row r="504" spans="1:16" x14ac:dyDescent="0.2">
      <c r="A504" s="29" t="s">
        <v>56</v>
      </c>
      <c r="E504" s="30" t="s">
        <v>857</v>
      </c>
    </row>
    <row r="505" spans="1:16" ht="89.25" x14ac:dyDescent="0.2">
      <c r="A505" t="s">
        <v>58</v>
      </c>
      <c r="E505" s="28" t="s">
        <v>257</v>
      </c>
    </row>
    <row r="506" spans="1:16" ht="25.5" x14ac:dyDescent="0.2">
      <c r="A506" s="18" t="s">
        <v>47</v>
      </c>
      <c r="B506" s="22" t="s">
        <v>33</v>
      </c>
      <c r="C506" s="22" t="s">
        <v>858</v>
      </c>
      <c r="D506" s="18" t="s">
        <v>66</v>
      </c>
      <c r="E506" s="23" t="s">
        <v>859</v>
      </c>
      <c r="F506" s="24" t="s">
        <v>81</v>
      </c>
      <c r="G506" s="25">
        <v>10.83</v>
      </c>
      <c r="H506" s="26">
        <v>1848.6</v>
      </c>
      <c r="I506" s="26">
        <f>ROUND(ROUND(H506,2)*ROUND(G506,3),2)</f>
        <v>20020.34</v>
      </c>
      <c r="J506" s="24" t="s">
        <v>69</v>
      </c>
      <c r="O506">
        <f>(I506*21)/100</f>
        <v>4204.2714000000005</v>
      </c>
      <c r="P506" t="s">
        <v>23</v>
      </c>
    </row>
    <row r="507" spans="1:16" ht="63.75" x14ac:dyDescent="0.2">
      <c r="A507" s="27" t="s">
        <v>54</v>
      </c>
      <c r="E507" s="28" t="s">
        <v>860</v>
      </c>
    </row>
    <row r="508" spans="1:16" x14ac:dyDescent="0.2">
      <c r="A508" s="29" t="s">
        <v>56</v>
      </c>
      <c r="E508" s="30" t="s">
        <v>861</v>
      </c>
    </row>
    <row r="509" spans="1:16" ht="89.25" x14ac:dyDescent="0.2">
      <c r="A509" t="s">
        <v>58</v>
      </c>
      <c r="E509" s="28" t="s">
        <v>257</v>
      </c>
    </row>
    <row r="510" spans="1:16" ht="25.5" x14ac:dyDescent="0.2">
      <c r="A510" s="18" t="s">
        <v>47</v>
      </c>
      <c r="B510" s="22" t="s">
        <v>22</v>
      </c>
      <c r="C510" s="22" t="s">
        <v>862</v>
      </c>
      <c r="D510" s="18" t="s">
        <v>66</v>
      </c>
      <c r="E510" s="23" t="s">
        <v>863</v>
      </c>
      <c r="F510" s="24" t="s">
        <v>81</v>
      </c>
      <c r="G510" s="25">
        <v>145.21</v>
      </c>
      <c r="H510" s="26">
        <v>3311.1</v>
      </c>
      <c r="I510" s="26">
        <f>ROUND(ROUND(H510,2)*ROUND(G510,3),2)</f>
        <v>480804.83</v>
      </c>
      <c r="J510" s="24" t="s">
        <v>69</v>
      </c>
      <c r="O510">
        <f>(I510*21)/100</f>
        <v>100969.0143</v>
      </c>
      <c r="P510" t="s">
        <v>23</v>
      </c>
    </row>
    <row r="511" spans="1:16" ht="114.75" x14ac:dyDescent="0.2">
      <c r="A511" s="27" t="s">
        <v>54</v>
      </c>
      <c r="E511" s="28" t="s">
        <v>864</v>
      </c>
    </row>
    <row r="512" spans="1:16" ht="25.5" x14ac:dyDescent="0.2">
      <c r="A512" s="29" t="s">
        <v>56</v>
      </c>
      <c r="E512" s="30" t="s">
        <v>865</v>
      </c>
    </row>
    <row r="513" spans="1:16" ht="89.25" x14ac:dyDescent="0.2">
      <c r="A513" t="s">
        <v>58</v>
      </c>
      <c r="E513" s="28" t="s">
        <v>257</v>
      </c>
    </row>
    <row r="514" spans="1:16" x14ac:dyDescent="0.2">
      <c r="A514" s="18" t="s">
        <v>47</v>
      </c>
      <c r="B514" s="22" t="s">
        <v>23</v>
      </c>
      <c r="C514" s="22" t="s">
        <v>253</v>
      </c>
      <c r="D514" s="18" t="s">
        <v>66</v>
      </c>
      <c r="E514" s="23" t="s">
        <v>254</v>
      </c>
      <c r="F514" s="24" t="s">
        <v>81</v>
      </c>
      <c r="G514" s="25">
        <v>8.2949999999999999</v>
      </c>
      <c r="H514" s="26">
        <v>5908.5</v>
      </c>
      <c r="I514" s="26">
        <f>ROUND(ROUND(H514,2)*ROUND(G514,3),2)</f>
        <v>49011.01</v>
      </c>
      <c r="J514" s="24" t="s">
        <v>69</v>
      </c>
      <c r="O514">
        <f>(I514*21)/100</f>
        <v>10292.312100000001</v>
      </c>
      <c r="P514" t="s">
        <v>23</v>
      </c>
    </row>
    <row r="515" spans="1:16" ht="114.75" x14ac:dyDescent="0.2">
      <c r="A515" s="27" t="s">
        <v>54</v>
      </c>
      <c r="E515" s="28" t="s">
        <v>866</v>
      </c>
    </row>
    <row r="516" spans="1:16" ht="25.5" x14ac:dyDescent="0.2">
      <c r="A516" s="29" t="s">
        <v>56</v>
      </c>
      <c r="E516" s="30" t="s">
        <v>867</v>
      </c>
    </row>
    <row r="517" spans="1:16" ht="89.25" x14ac:dyDescent="0.2">
      <c r="A517" t="s">
        <v>58</v>
      </c>
      <c r="E517" s="28" t="s">
        <v>257</v>
      </c>
    </row>
    <row r="518" spans="1:16" x14ac:dyDescent="0.2">
      <c r="A518" s="18" t="s">
        <v>47</v>
      </c>
      <c r="B518" s="22" t="s">
        <v>29</v>
      </c>
      <c r="C518" s="22" t="s">
        <v>258</v>
      </c>
      <c r="D518" s="18" t="s">
        <v>50</v>
      </c>
      <c r="E518" s="23" t="s">
        <v>259</v>
      </c>
      <c r="F518" s="24" t="s">
        <v>52</v>
      </c>
      <c r="G518" s="25">
        <v>4.9000000000000002E-2</v>
      </c>
      <c r="H518" s="26">
        <v>4469.3999999999996</v>
      </c>
      <c r="I518" s="26">
        <f>ROUND(ROUND(H518,2)*ROUND(G518,3),2)</f>
        <v>219</v>
      </c>
      <c r="J518" s="24" t="s">
        <v>69</v>
      </c>
      <c r="O518">
        <f>(I518*21)/100</f>
        <v>45.99</v>
      </c>
      <c r="P518" t="s">
        <v>23</v>
      </c>
    </row>
    <row r="519" spans="1:16" ht="51" x14ac:dyDescent="0.2">
      <c r="A519" s="27" t="s">
        <v>54</v>
      </c>
      <c r="E519" s="28" t="s">
        <v>868</v>
      </c>
    </row>
    <row r="520" spans="1:16" x14ac:dyDescent="0.2">
      <c r="A520" s="29" t="s">
        <v>56</v>
      </c>
      <c r="E520" s="30" t="s">
        <v>869</v>
      </c>
    </row>
    <row r="521" spans="1:16" ht="89.25" x14ac:dyDescent="0.2">
      <c r="A521" t="s">
        <v>58</v>
      </c>
      <c r="E521" s="28" t="s">
        <v>257</v>
      </c>
    </row>
    <row r="522" spans="1:16" x14ac:dyDescent="0.2">
      <c r="A522" s="18" t="s">
        <v>47</v>
      </c>
      <c r="B522" s="22" t="s">
        <v>870</v>
      </c>
      <c r="C522" s="22" t="s">
        <v>258</v>
      </c>
      <c r="D522" s="18" t="s">
        <v>61</v>
      </c>
      <c r="E522" s="23" t="s">
        <v>259</v>
      </c>
      <c r="F522" s="24" t="s">
        <v>52</v>
      </c>
      <c r="G522" s="25">
        <v>0.82799999999999996</v>
      </c>
      <c r="H522" s="26">
        <v>4469.3999999999996</v>
      </c>
      <c r="I522" s="26">
        <f>ROUND(ROUND(H522,2)*ROUND(G522,3),2)</f>
        <v>3700.66</v>
      </c>
      <c r="J522" s="24" t="s">
        <v>69</v>
      </c>
      <c r="O522">
        <f>(I522*21)/100</f>
        <v>777.1386</v>
      </c>
      <c r="P522" t="s">
        <v>23</v>
      </c>
    </row>
    <row r="523" spans="1:16" ht="51" x14ac:dyDescent="0.2">
      <c r="A523" s="27" t="s">
        <v>54</v>
      </c>
      <c r="E523" s="28" t="s">
        <v>871</v>
      </c>
    </row>
    <row r="524" spans="1:16" x14ac:dyDescent="0.2">
      <c r="A524" s="29" t="s">
        <v>56</v>
      </c>
      <c r="E524" s="30" t="s">
        <v>872</v>
      </c>
    </row>
    <row r="525" spans="1:16" ht="89.25" x14ac:dyDescent="0.2">
      <c r="A525" t="s">
        <v>58</v>
      </c>
      <c r="E525" s="28" t="s">
        <v>257</v>
      </c>
    </row>
    <row r="526" spans="1:16" x14ac:dyDescent="0.2">
      <c r="A526" s="18" t="s">
        <v>47</v>
      </c>
      <c r="B526" s="22" t="s">
        <v>114</v>
      </c>
      <c r="C526" s="22" t="s">
        <v>873</v>
      </c>
      <c r="D526" s="18" t="s">
        <v>66</v>
      </c>
      <c r="E526" s="23" t="s">
        <v>874</v>
      </c>
      <c r="F526" s="24" t="s">
        <v>97</v>
      </c>
      <c r="G526" s="25">
        <v>3</v>
      </c>
      <c r="H526" s="26">
        <v>585</v>
      </c>
      <c r="I526" s="26">
        <f>ROUND(ROUND(H526,2)*ROUND(G526,3),2)</f>
        <v>1755</v>
      </c>
      <c r="J526" s="24" t="s">
        <v>69</v>
      </c>
      <c r="O526">
        <f>(I526*21)/100</f>
        <v>368.55</v>
      </c>
      <c r="P526" t="s">
        <v>23</v>
      </c>
    </row>
    <row r="527" spans="1:16" ht="63.75" x14ac:dyDescent="0.2">
      <c r="A527" s="27" t="s">
        <v>54</v>
      </c>
      <c r="E527" s="28" t="s">
        <v>875</v>
      </c>
    </row>
    <row r="528" spans="1:16" x14ac:dyDescent="0.2">
      <c r="A528" s="29" t="s">
        <v>56</v>
      </c>
      <c r="E528" s="30" t="s">
        <v>876</v>
      </c>
    </row>
    <row r="529" spans="1:16" ht="89.25" x14ac:dyDescent="0.2">
      <c r="A529" t="s">
        <v>58</v>
      </c>
      <c r="E529" s="28" t="s">
        <v>877</v>
      </c>
    </row>
    <row r="530" spans="1:16" x14ac:dyDescent="0.2">
      <c r="A530" s="18" t="s">
        <v>47</v>
      </c>
      <c r="B530" s="22" t="s">
        <v>227</v>
      </c>
      <c r="C530" s="22" t="s">
        <v>878</v>
      </c>
      <c r="D530" s="18" t="s">
        <v>66</v>
      </c>
      <c r="E530" s="23" t="s">
        <v>879</v>
      </c>
      <c r="F530" s="24" t="s">
        <v>97</v>
      </c>
      <c r="G530" s="25">
        <v>1</v>
      </c>
      <c r="H530" s="26">
        <v>734.76</v>
      </c>
      <c r="I530" s="26">
        <f>ROUND(ROUND(H530,2)*ROUND(G530,3),2)</f>
        <v>734.76</v>
      </c>
      <c r="J530" s="24" t="s">
        <v>69</v>
      </c>
      <c r="O530">
        <f>(I530*21)/100</f>
        <v>154.2996</v>
      </c>
      <c r="P530" t="s">
        <v>23</v>
      </c>
    </row>
    <row r="531" spans="1:16" ht="63.75" x14ac:dyDescent="0.2">
      <c r="A531" s="27" t="s">
        <v>54</v>
      </c>
      <c r="E531" s="28" t="s">
        <v>880</v>
      </c>
    </row>
    <row r="532" spans="1:16" x14ac:dyDescent="0.2">
      <c r="A532" s="29" t="s">
        <v>56</v>
      </c>
      <c r="E532" s="30" t="s">
        <v>77</v>
      </c>
    </row>
    <row r="533" spans="1:16" ht="89.25" x14ac:dyDescent="0.2">
      <c r="A533" t="s">
        <v>58</v>
      </c>
      <c r="E533" s="28" t="s">
        <v>877</v>
      </c>
    </row>
    <row r="534" spans="1:16" x14ac:dyDescent="0.2">
      <c r="A534" s="18" t="s">
        <v>47</v>
      </c>
      <c r="B534" s="22" t="s">
        <v>169</v>
      </c>
      <c r="C534" s="22" t="s">
        <v>881</v>
      </c>
      <c r="D534" s="18" t="s">
        <v>66</v>
      </c>
      <c r="E534" s="23" t="s">
        <v>882</v>
      </c>
      <c r="F534" s="24" t="s">
        <v>97</v>
      </c>
      <c r="G534" s="25">
        <v>7.5</v>
      </c>
      <c r="H534" s="26">
        <v>891.54</v>
      </c>
      <c r="I534" s="26">
        <f>ROUND(ROUND(H534,2)*ROUND(G534,3),2)</f>
        <v>6686.55</v>
      </c>
      <c r="J534" s="24" t="s">
        <v>69</v>
      </c>
      <c r="O534">
        <f>(I534*21)/100</f>
        <v>1404.1755000000003</v>
      </c>
      <c r="P534" t="s">
        <v>23</v>
      </c>
    </row>
    <row r="535" spans="1:16" ht="63.75" x14ac:dyDescent="0.2">
      <c r="A535" s="27" t="s">
        <v>54</v>
      </c>
      <c r="E535" s="28" t="s">
        <v>883</v>
      </c>
    </row>
    <row r="536" spans="1:16" x14ac:dyDescent="0.2">
      <c r="A536" s="29" t="s">
        <v>56</v>
      </c>
      <c r="E536" s="30" t="s">
        <v>884</v>
      </c>
    </row>
    <row r="537" spans="1:16" ht="89.25" x14ac:dyDescent="0.2">
      <c r="A537" t="s">
        <v>58</v>
      </c>
      <c r="E537" s="28" t="s">
        <v>877</v>
      </c>
    </row>
    <row r="538" spans="1:16" x14ac:dyDescent="0.2">
      <c r="A538" s="18" t="s">
        <v>47</v>
      </c>
      <c r="B538" s="22" t="s">
        <v>885</v>
      </c>
      <c r="C538" s="22" t="s">
        <v>886</v>
      </c>
      <c r="D538" s="18" t="s">
        <v>66</v>
      </c>
      <c r="E538" s="23" t="s">
        <v>887</v>
      </c>
      <c r="F538" s="24" t="s">
        <v>97</v>
      </c>
      <c r="G538" s="25">
        <v>60</v>
      </c>
      <c r="H538" s="26">
        <v>1322.1</v>
      </c>
      <c r="I538" s="26">
        <f>ROUND(ROUND(H538,2)*ROUND(G538,3),2)</f>
        <v>79326</v>
      </c>
      <c r="J538" s="24" t="s">
        <v>69</v>
      </c>
      <c r="O538">
        <f>(I538*21)/100</f>
        <v>16658.46</v>
      </c>
      <c r="P538" t="s">
        <v>23</v>
      </c>
    </row>
    <row r="539" spans="1:16" ht="51" x14ac:dyDescent="0.2">
      <c r="A539" s="27" t="s">
        <v>54</v>
      </c>
      <c r="E539" s="28" t="s">
        <v>888</v>
      </c>
    </row>
    <row r="540" spans="1:16" x14ac:dyDescent="0.2">
      <c r="A540" s="29" t="s">
        <v>56</v>
      </c>
      <c r="E540" s="30" t="s">
        <v>352</v>
      </c>
    </row>
    <row r="541" spans="1:16" ht="89.25" x14ac:dyDescent="0.2">
      <c r="A541" t="s">
        <v>58</v>
      </c>
      <c r="E541" s="28" t="s">
        <v>877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5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22</v>
      </c>
    </row>
    <row r="2" spans="1:18" ht="25.1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J2" s="4"/>
      <c r="O2">
        <f>0+O8+O117+O134+O139+O144+O153+O178+O195+O212+O217+O222+O235+O264+O269+O314+O319+O324+O329+O334+O347</f>
        <v>350126.17919999996</v>
      </c>
      <c r="P2" t="s">
        <v>22</v>
      </c>
    </row>
    <row r="3" spans="1:18" ht="15" customHeight="1" x14ac:dyDescent="0.25">
      <c r="A3" t="s">
        <v>12</v>
      </c>
      <c r="B3" s="11" t="s">
        <v>14</v>
      </c>
      <c r="C3" s="38" t="s">
        <v>15</v>
      </c>
      <c r="D3" s="34"/>
      <c r="E3" s="12" t="s">
        <v>16</v>
      </c>
      <c r="F3" s="4"/>
      <c r="G3" s="9"/>
      <c r="H3" s="8" t="s">
        <v>889</v>
      </c>
      <c r="I3" s="33">
        <f>0+I8+I117+I134+I139+I144+I153+I178+I195+I212+I217+I222+I235+I264+I269+I314+I319+I324+I329+I334+I347</f>
        <v>1667267.5199999998</v>
      </c>
      <c r="J3" s="10"/>
      <c r="O3" t="s">
        <v>19</v>
      </c>
      <c r="P3" t="s">
        <v>23</v>
      </c>
    </row>
    <row r="4" spans="1:18" ht="15" customHeight="1" x14ac:dyDescent="0.25">
      <c r="A4" t="s">
        <v>17</v>
      </c>
      <c r="B4" s="13" t="s">
        <v>18</v>
      </c>
      <c r="C4" s="39" t="s">
        <v>889</v>
      </c>
      <c r="D4" s="40"/>
      <c r="E4" s="14" t="s">
        <v>890</v>
      </c>
      <c r="F4" s="2"/>
      <c r="G4" s="2"/>
      <c r="H4" s="15"/>
      <c r="I4" s="15"/>
      <c r="J4" s="2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J5" s="37" t="s">
        <v>43</v>
      </c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  <c r="J6" s="37"/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  <c r="J7" s="1" t="s">
        <v>44</v>
      </c>
    </row>
    <row r="8" spans="1:18" ht="12.75" customHeight="1" x14ac:dyDescent="0.2">
      <c r="A8" s="15" t="s">
        <v>45</v>
      </c>
      <c r="B8" s="15"/>
      <c r="C8" s="19" t="s">
        <v>891</v>
      </c>
      <c r="D8" s="15"/>
      <c r="E8" s="20" t="s">
        <v>892</v>
      </c>
      <c r="F8" s="15"/>
      <c r="G8" s="15"/>
      <c r="H8" s="15"/>
      <c r="I8" s="21">
        <f>0+Q8</f>
        <v>1081919.8899999999</v>
      </c>
      <c r="J8" s="15"/>
      <c r="O8">
        <f>0+R8</f>
        <v>227203.17689999999</v>
      </c>
      <c r="Q8">
        <f>0+I9+I13+I17+I21+I25+I29+I33+I37+I41+I45+I49+I53+I57+I61+I65+I69+I73+I77+I81+I85+I89+I93+I97+I101+I105+I109+I113</f>
        <v>1081919.8899999999</v>
      </c>
      <c r="R8">
        <f>0+O9+O13+O17+O21+O25+O29+O33+O37+O41+O45+O49+O53+O57+O61+O65+O69+O73+O77+O81+O85+O89+O93+O97+O101+O105+O109+O113</f>
        <v>227203.17689999999</v>
      </c>
    </row>
    <row r="9" spans="1:18" x14ac:dyDescent="0.2">
      <c r="A9" s="18" t="s">
        <v>47</v>
      </c>
      <c r="B9" s="22" t="s">
        <v>503</v>
      </c>
      <c r="C9" s="22" t="s">
        <v>893</v>
      </c>
      <c r="D9" s="18" t="s">
        <v>66</v>
      </c>
      <c r="E9" s="23" t="s">
        <v>894</v>
      </c>
      <c r="F9" s="24" t="s">
        <v>75</v>
      </c>
      <c r="G9" s="25">
        <v>2</v>
      </c>
      <c r="H9" s="26">
        <v>2290</v>
      </c>
      <c r="I9" s="26">
        <f>ROUND(ROUND(H9,2)*ROUND(G9,3),2)</f>
        <v>4580</v>
      </c>
      <c r="J9" s="24"/>
      <c r="O9">
        <f>(I9*21)/100</f>
        <v>961.8</v>
      </c>
      <c r="P9" t="s">
        <v>23</v>
      </c>
    </row>
    <row r="10" spans="1:18" ht="25.5" x14ac:dyDescent="0.2">
      <c r="A10" s="27" t="s">
        <v>54</v>
      </c>
      <c r="E10" s="28" t="s">
        <v>895</v>
      </c>
    </row>
    <row r="11" spans="1:18" x14ac:dyDescent="0.2">
      <c r="A11" s="29" t="s">
        <v>56</v>
      </c>
      <c r="E11" s="30" t="s">
        <v>66</v>
      </c>
    </row>
    <row r="12" spans="1:18" ht="89.25" x14ac:dyDescent="0.2">
      <c r="A12" t="s">
        <v>58</v>
      </c>
      <c r="E12" s="28" t="s">
        <v>896</v>
      </c>
    </row>
    <row r="13" spans="1:18" x14ac:dyDescent="0.2">
      <c r="A13" s="18" t="s">
        <v>47</v>
      </c>
      <c r="B13" s="22" t="s">
        <v>533</v>
      </c>
      <c r="C13" s="22" t="s">
        <v>897</v>
      </c>
      <c r="D13" s="18" t="s">
        <v>66</v>
      </c>
      <c r="E13" s="23" t="s">
        <v>898</v>
      </c>
      <c r="F13" s="24" t="s">
        <v>97</v>
      </c>
      <c r="G13" s="25">
        <v>64</v>
      </c>
      <c r="H13" s="26">
        <v>5.3</v>
      </c>
      <c r="I13" s="26">
        <f>ROUND(ROUND(H13,2)*ROUND(G13,3),2)</f>
        <v>339.2</v>
      </c>
      <c r="J13" s="24"/>
      <c r="O13">
        <f>(I13*21)/100</f>
        <v>71.231999999999999</v>
      </c>
      <c r="P13" t="s">
        <v>23</v>
      </c>
    </row>
    <row r="14" spans="1:18" ht="25.5" x14ac:dyDescent="0.2">
      <c r="A14" s="27" t="s">
        <v>54</v>
      </c>
      <c r="E14" s="28" t="s">
        <v>899</v>
      </c>
    </row>
    <row r="15" spans="1:18" x14ac:dyDescent="0.2">
      <c r="A15" s="29" t="s">
        <v>56</v>
      </c>
      <c r="E15" s="30" t="s">
        <v>66</v>
      </c>
    </row>
    <row r="16" spans="1:18" x14ac:dyDescent="0.2">
      <c r="A16" t="s">
        <v>58</v>
      </c>
      <c r="E16" s="28" t="s">
        <v>900</v>
      </c>
    </row>
    <row r="17" spans="1:16" x14ac:dyDescent="0.2">
      <c r="A17" s="18" t="s">
        <v>47</v>
      </c>
      <c r="B17" s="22" t="s">
        <v>538</v>
      </c>
      <c r="C17" s="22" t="s">
        <v>901</v>
      </c>
      <c r="D17" s="18" t="s">
        <v>66</v>
      </c>
      <c r="E17" s="23" t="s">
        <v>902</v>
      </c>
      <c r="F17" s="24" t="s">
        <v>97</v>
      </c>
      <c r="G17" s="25">
        <v>14</v>
      </c>
      <c r="H17" s="26">
        <v>2500</v>
      </c>
      <c r="I17" s="26">
        <f>ROUND(ROUND(H17,2)*ROUND(G17,3),2)</f>
        <v>35000</v>
      </c>
      <c r="J17" s="24"/>
      <c r="O17">
        <f>(I17*21)/100</f>
        <v>7350</v>
      </c>
      <c r="P17" t="s">
        <v>23</v>
      </c>
    </row>
    <row r="18" spans="1:16" ht="25.5" x14ac:dyDescent="0.2">
      <c r="A18" s="27" t="s">
        <v>54</v>
      </c>
      <c r="E18" s="28" t="s">
        <v>903</v>
      </c>
    </row>
    <row r="19" spans="1:16" x14ac:dyDescent="0.2">
      <c r="A19" s="29" t="s">
        <v>56</v>
      </c>
      <c r="E19" s="30" t="s">
        <v>66</v>
      </c>
    </row>
    <row r="20" spans="1:16" x14ac:dyDescent="0.2">
      <c r="A20" t="s">
        <v>58</v>
      </c>
      <c r="E20" s="28" t="s">
        <v>66</v>
      </c>
    </row>
    <row r="21" spans="1:16" x14ac:dyDescent="0.2">
      <c r="A21" s="18" t="s">
        <v>47</v>
      </c>
      <c r="B21" s="22" t="s">
        <v>819</v>
      </c>
      <c r="C21" s="22" t="s">
        <v>904</v>
      </c>
      <c r="D21" s="18" t="s">
        <v>66</v>
      </c>
      <c r="E21" s="23" t="s">
        <v>905</v>
      </c>
      <c r="F21" s="24" t="s">
        <v>75</v>
      </c>
      <c r="G21" s="25">
        <v>29</v>
      </c>
      <c r="H21" s="26">
        <v>379</v>
      </c>
      <c r="I21" s="26">
        <f>ROUND(ROUND(H21,2)*ROUND(G21,3),2)</f>
        <v>10991</v>
      </c>
      <c r="J21" s="24"/>
      <c r="O21">
        <f>(I21*21)/100</f>
        <v>2308.11</v>
      </c>
      <c r="P21" t="s">
        <v>23</v>
      </c>
    </row>
    <row r="22" spans="1:16" ht="25.5" x14ac:dyDescent="0.2">
      <c r="A22" s="27" t="s">
        <v>54</v>
      </c>
      <c r="E22" s="28" t="s">
        <v>906</v>
      </c>
    </row>
    <row r="23" spans="1:16" x14ac:dyDescent="0.2">
      <c r="A23" s="29" t="s">
        <v>56</v>
      </c>
      <c r="E23" s="30" t="s">
        <v>66</v>
      </c>
    </row>
    <row r="24" spans="1:16" x14ac:dyDescent="0.2">
      <c r="A24" t="s">
        <v>58</v>
      </c>
      <c r="E24" s="28" t="s">
        <v>907</v>
      </c>
    </row>
    <row r="25" spans="1:16" x14ac:dyDescent="0.2">
      <c r="A25" s="18" t="s">
        <v>47</v>
      </c>
      <c r="B25" s="22" t="s">
        <v>543</v>
      </c>
      <c r="C25" s="22" t="s">
        <v>908</v>
      </c>
      <c r="D25" s="18" t="s">
        <v>66</v>
      </c>
      <c r="E25" s="23" t="s">
        <v>909</v>
      </c>
      <c r="F25" s="24" t="s">
        <v>75</v>
      </c>
      <c r="G25" s="25">
        <v>5</v>
      </c>
      <c r="H25" s="26">
        <v>904</v>
      </c>
      <c r="I25" s="26">
        <f>ROUND(ROUND(H25,2)*ROUND(G25,3),2)</f>
        <v>4520</v>
      </c>
      <c r="J25" s="24"/>
      <c r="O25">
        <f>(I25*21)/100</f>
        <v>949.2</v>
      </c>
      <c r="P25" t="s">
        <v>23</v>
      </c>
    </row>
    <row r="26" spans="1:16" ht="25.5" x14ac:dyDescent="0.2">
      <c r="A26" s="27" t="s">
        <v>54</v>
      </c>
      <c r="E26" s="28" t="s">
        <v>910</v>
      </c>
    </row>
    <row r="27" spans="1:16" x14ac:dyDescent="0.2">
      <c r="A27" s="29" t="s">
        <v>56</v>
      </c>
      <c r="E27" s="30" t="s">
        <v>66</v>
      </c>
    </row>
    <row r="28" spans="1:16" x14ac:dyDescent="0.2">
      <c r="A28" t="s">
        <v>58</v>
      </c>
      <c r="E28" s="28" t="s">
        <v>911</v>
      </c>
    </row>
    <row r="29" spans="1:16" x14ac:dyDescent="0.2">
      <c r="A29" s="18" t="s">
        <v>47</v>
      </c>
      <c r="B29" s="22" t="s">
        <v>548</v>
      </c>
      <c r="C29" s="22" t="s">
        <v>912</v>
      </c>
      <c r="D29" s="18" t="s">
        <v>66</v>
      </c>
      <c r="E29" s="23" t="s">
        <v>913</v>
      </c>
      <c r="F29" s="24" t="s">
        <v>75</v>
      </c>
      <c r="G29" s="25">
        <v>3</v>
      </c>
      <c r="H29" s="26">
        <v>2320</v>
      </c>
      <c r="I29" s="26">
        <f>ROUND(ROUND(H29,2)*ROUND(G29,3),2)</f>
        <v>6960</v>
      </c>
      <c r="J29" s="24"/>
      <c r="O29">
        <f>(I29*21)/100</f>
        <v>1461.6</v>
      </c>
      <c r="P29" t="s">
        <v>23</v>
      </c>
    </row>
    <row r="30" spans="1:16" ht="25.5" x14ac:dyDescent="0.2">
      <c r="A30" s="27" t="s">
        <v>54</v>
      </c>
      <c r="E30" s="28" t="s">
        <v>914</v>
      </c>
    </row>
    <row r="31" spans="1:16" x14ac:dyDescent="0.2">
      <c r="A31" s="29" t="s">
        <v>56</v>
      </c>
      <c r="E31" s="30" t="s">
        <v>66</v>
      </c>
    </row>
    <row r="32" spans="1:16" ht="25.5" x14ac:dyDescent="0.2">
      <c r="A32" t="s">
        <v>58</v>
      </c>
      <c r="E32" s="28" t="s">
        <v>915</v>
      </c>
    </row>
    <row r="33" spans="1:16" x14ac:dyDescent="0.2">
      <c r="A33" s="18" t="s">
        <v>47</v>
      </c>
      <c r="B33" s="22" t="s">
        <v>669</v>
      </c>
      <c r="C33" s="22" t="s">
        <v>916</v>
      </c>
      <c r="D33" s="18" t="s">
        <v>66</v>
      </c>
      <c r="E33" s="23" t="s">
        <v>917</v>
      </c>
      <c r="F33" s="24" t="s">
        <v>75</v>
      </c>
      <c r="G33" s="25">
        <v>3</v>
      </c>
      <c r="H33" s="26">
        <v>7805</v>
      </c>
      <c r="I33" s="26">
        <f>ROUND(ROUND(H33,2)*ROUND(G33,3),2)</f>
        <v>23415</v>
      </c>
      <c r="J33" s="24"/>
      <c r="O33">
        <f>(I33*21)/100</f>
        <v>4917.1499999999996</v>
      </c>
      <c r="P33" t="s">
        <v>23</v>
      </c>
    </row>
    <row r="34" spans="1:16" ht="25.5" x14ac:dyDescent="0.2">
      <c r="A34" s="27" t="s">
        <v>54</v>
      </c>
      <c r="E34" s="28" t="s">
        <v>914</v>
      </c>
    </row>
    <row r="35" spans="1:16" x14ac:dyDescent="0.2">
      <c r="A35" s="29" t="s">
        <v>56</v>
      </c>
      <c r="E35" s="30" t="s">
        <v>66</v>
      </c>
    </row>
    <row r="36" spans="1:16" ht="38.25" x14ac:dyDescent="0.2">
      <c r="A36" t="s">
        <v>58</v>
      </c>
      <c r="E36" s="28" t="s">
        <v>918</v>
      </c>
    </row>
    <row r="37" spans="1:16" x14ac:dyDescent="0.2">
      <c r="A37" s="18" t="s">
        <v>47</v>
      </c>
      <c r="B37" s="22" t="s">
        <v>675</v>
      </c>
      <c r="C37" s="22" t="s">
        <v>919</v>
      </c>
      <c r="D37" s="18" t="s">
        <v>66</v>
      </c>
      <c r="E37" s="23" t="s">
        <v>920</v>
      </c>
      <c r="F37" s="24" t="s">
        <v>75</v>
      </c>
      <c r="G37" s="25">
        <v>2</v>
      </c>
      <c r="H37" s="26">
        <v>24080</v>
      </c>
      <c r="I37" s="26">
        <f>ROUND(ROUND(H37,2)*ROUND(G37,3),2)</f>
        <v>48160</v>
      </c>
      <c r="J37" s="24"/>
      <c r="O37">
        <f>(I37*21)/100</f>
        <v>10113.6</v>
      </c>
      <c r="P37" t="s">
        <v>23</v>
      </c>
    </row>
    <row r="38" spans="1:16" ht="25.5" x14ac:dyDescent="0.2">
      <c r="A38" s="27" t="s">
        <v>54</v>
      </c>
      <c r="E38" s="28" t="s">
        <v>895</v>
      </c>
    </row>
    <row r="39" spans="1:16" x14ac:dyDescent="0.2">
      <c r="A39" s="29" t="s">
        <v>56</v>
      </c>
      <c r="E39" s="30" t="s">
        <v>66</v>
      </c>
    </row>
    <row r="40" spans="1:16" ht="293.25" x14ac:dyDescent="0.2">
      <c r="A40" t="s">
        <v>58</v>
      </c>
      <c r="E40" s="28" t="s">
        <v>921</v>
      </c>
    </row>
    <row r="41" spans="1:16" x14ac:dyDescent="0.2">
      <c r="A41" s="18" t="s">
        <v>47</v>
      </c>
      <c r="B41" s="22" t="s">
        <v>664</v>
      </c>
      <c r="C41" s="22" t="s">
        <v>922</v>
      </c>
      <c r="D41" s="18" t="s">
        <v>66</v>
      </c>
      <c r="E41" s="23" t="s">
        <v>923</v>
      </c>
      <c r="F41" s="24" t="s">
        <v>75</v>
      </c>
      <c r="G41" s="25">
        <v>1</v>
      </c>
      <c r="H41" s="26">
        <v>15610</v>
      </c>
      <c r="I41" s="26">
        <f>ROUND(ROUND(H41,2)*ROUND(G41,3),2)</f>
        <v>15610</v>
      </c>
      <c r="J41" s="24"/>
      <c r="O41">
        <f>(I41*21)/100</f>
        <v>3278.1</v>
      </c>
      <c r="P41" t="s">
        <v>23</v>
      </c>
    </row>
    <row r="42" spans="1:16" ht="25.5" x14ac:dyDescent="0.2">
      <c r="A42" s="27" t="s">
        <v>54</v>
      </c>
      <c r="E42" s="28" t="s">
        <v>924</v>
      </c>
    </row>
    <row r="43" spans="1:16" x14ac:dyDescent="0.2">
      <c r="A43" s="29" t="s">
        <v>56</v>
      </c>
      <c r="E43" s="30" t="s">
        <v>66</v>
      </c>
    </row>
    <row r="44" spans="1:16" ht="127.5" x14ac:dyDescent="0.2">
      <c r="A44" t="s">
        <v>58</v>
      </c>
      <c r="E44" s="28" t="s">
        <v>925</v>
      </c>
    </row>
    <row r="45" spans="1:16" x14ac:dyDescent="0.2">
      <c r="A45" s="18" t="s">
        <v>47</v>
      </c>
      <c r="B45" s="22" t="s">
        <v>681</v>
      </c>
      <c r="C45" s="22" t="s">
        <v>926</v>
      </c>
      <c r="D45" s="18" t="s">
        <v>66</v>
      </c>
      <c r="E45" s="23" t="s">
        <v>927</v>
      </c>
      <c r="F45" s="24" t="s">
        <v>75</v>
      </c>
      <c r="G45" s="25">
        <v>2</v>
      </c>
      <c r="H45" s="26">
        <v>14560</v>
      </c>
      <c r="I45" s="26">
        <f>ROUND(ROUND(H45,2)*ROUND(G45,3),2)</f>
        <v>29120</v>
      </c>
      <c r="J45" s="24"/>
      <c r="O45">
        <f>(I45*21)/100</f>
        <v>6115.2</v>
      </c>
      <c r="P45" t="s">
        <v>23</v>
      </c>
    </row>
    <row r="46" spans="1:16" ht="25.5" x14ac:dyDescent="0.2">
      <c r="A46" s="27" t="s">
        <v>54</v>
      </c>
      <c r="E46" s="28" t="s">
        <v>895</v>
      </c>
    </row>
    <row r="47" spans="1:16" x14ac:dyDescent="0.2">
      <c r="A47" s="29" t="s">
        <v>56</v>
      </c>
      <c r="E47" s="30" t="s">
        <v>66</v>
      </c>
    </row>
    <row r="48" spans="1:16" ht="127.5" x14ac:dyDescent="0.2">
      <c r="A48" t="s">
        <v>58</v>
      </c>
      <c r="E48" s="28" t="s">
        <v>925</v>
      </c>
    </row>
    <row r="49" spans="1:16" x14ac:dyDescent="0.2">
      <c r="A49" s="18" t="s">
        <v>47</v>
      </c>
      <c r="B49" s="22" t="s">
        <v>658</v>
      </c>
      <c r="C49" s="22" t="s">
        <v>928</v>
      </c>
      <c r="D49" s="18" t="s">
        <v>66</v>
      </c>
      <c r="E49" s="23" t="s">
        <v>929</v>
      </c>
      <c r="F49" s="24" t="s">
        <v>75</v>
      </c>
      <c r="G49" s="25">
        <v>2</v>
      </c>
      <c r="H49" s="26">
        <v>1935</v>
      </c>
      <c r="I49" s="26">
        <f>ROUND(ROUND(H49,2)*ROUND(G49,3),2)</f>
        <v>3870</v>
      </c>
      <c r="J49" s="24"/>
      <c r="O49">
        <f>(I49*21)/100</f>
        <v>812.7</v>
      </c>
      <c r="P49" t="s">
        <v>23</v>
      </c>
    </row>
    <row r="50" spans="1:16" ht="25.5" x14ac:dyDescent="0.2">
      <c r="A50" s="27" t="s">
        <v>54</v>
      </c>
      <c r="E50" s="28" t="s">
        <v>895</v>
      </c>
    </row>
    <row r="51" spans="1:16" x14ac:dyDescent="0.2">
      <c r="A51" s="29" t="s">
        <v>56</v>
      </c>
      <c r="E51" s="30" t="s">
        <v>66</v>
      </c>
    </row>
    <row r="52" spans="1:16" ht="127.5" x14ac:dyDescent="0.2">
      <c r="A52" t="s">
        <v>58</v>
      </c>
      <c r="E52" s="28" t="s">
        <v>930</v>
      </c>
    </row>
    <row r="53" spans="1:16" x14ac:dyDescent="0.2">
      <c r="A53" s="18" t="s">
        <v>47</v>
      </c>
      <c r="B53" s="22" t="s">
        <v>471</v>
      </c>
      <c r="C53" s="22" t="s">
        <v>931</v>
      </c>
      <c r="D53" s="18" t="s">
        <v>66</v>
      </c>
      <c r="E53" s="23" t="s">
        <v>932</v>
      </c>
      <c r="F53" s="24" t="s">
        <v>75</v>
      </c>
      <c r="G53" s="25">
        <v>1</v>
      </c>
      <c r="H53" s="26">
        <v>2768</v>
      </c>
      <c r="I53" s="26">
        <f>ROUND(ROUND(H53,2)*ROUND(G53,3),2)</f>
        <v>2768</v>
      </c>
      <c r="J53" s="24"/>
      <c r="O53">
        <f>(I53*21)/100</f>
        <v>581.28</v>
      </c>
      <c r="P53" t="s">
        <v>23</v>
      </c>
    </row>
    <row r="54" spans="1:16" ht="25.5" x14ac:dyDescent="0.2">
      <c r="A54" s="27" t="s">
        <v>54</v>
      </c>
      <c r="E54" s="28" t="s">
        <v>933</v>
      </c>
    </row>
    <row r="55" spans="1:16" x14ac:dyDescent="0.2">
      <c r="A55" s="29" t="s">
        <v>56</v>
      </c>
      <c r="E55" s="30" t="s">
        <v>66</v>
      </c>
    </row>
    <row r="56" spans="1:16" ht="114.75" x14ac:dyDescent="0.2">
      <c r="A56" t="s">
        <v>58</v>
      </c>
      <c r="E56" s="28" t="s">
        <v>934</v>
      </c>
    </row>
    <row r="57" spans="1:16" x14ac:dyDescent="0.2">
      <c r="A57" s="18" t="s">
        <v>47</v>
      </c>
      <c r="B57" s="22" t="s">
        <v>514</v>
      </c>
      <c r="C57" s="22" t="s">
        <v>935</v>
      </c>
      <c r="D57" s="18" t="s">
        <v>66</v>
      </c>
      <c r="E57" s="23" t="s">
        <v>936</v>
      </c>
      <c r="F57" s="24" t="s">
        <v>75</v>
      </c>
      <c r="G57" s="25">
        <v>4</v>
      </c>
      <c r="H57" s="26">
        <v>15050</v>
      </c>
      <c r="I57" s="26">
        <f>ROUND(ROUND(H57,2)*ROUND(G57,3),2)</f>
        <v>60200</v>
      </c>
      <c r="J57" s="24"/>
      <c r="O57">
        <f>(I57*21)/100</f>
        <v>12642</v>
      </c>
      <c r="P57" t="s">
        <v>23</v>
      </c>
    </row>
    <row r="58" spans="1:16" ht="25.5" x14ac:dyDescent="0.2">
      <c r="A58" s="27" t="s">
        <v>54</v>
      </c>
      <c r="E58" s="28" t="s">
        <v>937</v>
      </c>
    </row>
    <row r="59" spans="1:16" x14ac:dyDescent="0.2">
      <c r="A59" s="29" t="s">
        <v>56</v>
      </c>
      <c r="E59" s="30" t="s">
        <v>66</v>
      </c>
    </row>
    <row r="60" spans="1:16" ht="153" x14ac:dyDescent="0.2">
      <c r="A60" t="s">
        <v>58</v>
      </c>
      <c r="E60" s="28" t="s">
        <v>938</v>
      </c>
    </row>
    <row r="61" spans="1:16" x14ac:dyDescent="0.2">
      <c r="A61" s="18" t="s">
        <v>47</v>
      </c>
      <c r="B61" s="22" t="s">
        <v>521</v>
      </c>
      <c r="C61" s="22" t="s">
        <v>939</v>
      </c>
      <c r="D61" s="18" t="s">
        <v>66</v>
      </c>
      <c r="E61" s="23" t="s">
        <v>940</v>
      </c>
      <c r="F61" s="24" t="s">
        <v>97</v>
      </c>
      <c r="G61" s="25">
        <v>67.2</v>
      </c>
      <c r="H61" s="26">
        <v>6665</v>
      </c>
      <c r="I61" s="26">
        <f>ROUND(ROUND(H61,2)*ROUND(G61,3),2)</f>
        <v>447888</v>
      </c>
      <c r="J61" s="24"/>
      <c r="O61">
        <f>(I61*21)/100</f>
        <v>94056.48</v>
      </c>
      <c r="P61" t="s">
        <v>23</v>
      </c>
    </row>
    <row r="62" spans="1:16" ht="38.25" x14ac:dyDescent="0.2">
      <c r="A62" s="27" t="s">
        <v>54</v>
      </c>
      <c r="E62" s="28" t="s">
        <v>941</v>
      </c>
    </row>
    <row r="63" spans="1:16" x14ac:dyDescent="0.2">
      <c r="A63" s="29" t="s">
        <v>56</v>
      </c>
      <c r="E63" s="30" t="s">
        <v>66</v>
      </c>
    </row>
    <row r="64" spans="1:16" ht="114.75" x14ac:dyDescent="0.2">
      <c r="A64" t="s">
        <v>58</v>
      </c>
      <c r="E64" s="28" t="s">
        <v>942</v>
      </c>
    </row>
    <row r="65" spans="1:16" x14ac:dyDescent="0.2">
      <c r="A65" s="18" t="s">
        <v>47</v>
      </c>
      <c r="B65" s="22" t="s">
        <v>527</v>
      </c>
      <c r="C65" s="22" t="s">
        <v>943</v>
      </c>
      <c r="D65" s="18" t="s">
        <v>66</v>
      </c>
      <c r="E65" s="23" t="s">
        <v>944</v>
      </c>
      <c r="F65" s="24" t="s">
        <v>75</v>
      </c>
      <c r="G65" s="25">
        <v>4</v>
      </c>
      <c r="H65" s="26">
        <v>5360</v>
      </c>
      <c r="I65" s="26">
        <f>ROUND(ROUND(H65,2)*ROUND(G65,3),2)</f>
        <v>21440</v>
      </c>
      <c r="J65" s="24"/>
      <c r="O65">
        <f>(I65*21)/100</f>
        <v>4502.3999999999996</v>
      </c>
      <c r="P65" t="s">
        <v>23</v>
      </c>
    </row>
    <row r="66" spans="1:16" ht="25.5" x14ac:dyDescent="0.2">
      <c r="A66" s="27" t="s">
        <v>54</v>
      </c>
      <c r="E66" s="28" t="s">
        <v>937</v>
      </c>
    </row>
    <row r="67" spans="1:16" x14ac:dyDescent="0.2">
      <c r="A67" s="29" t="s">
        <v>56</v>
      </c>
      <c r="E67" s="30" t="s">
        <v>66</v>
      </c>
    </row>
    <row r="68" spans="1:16" ht="25.5" x14ac:dyDescent="0.2">
      <c r="A68" t="s">
        <v>58</v>
      </c>
      <c r="E68" s="28" t="s">
        <v>945</v>
      </c>
    </row>
    <row r="69" spans="1:16" x14ac:dyDescent="0.2">
      <c r="A69" s="18" t="s">
        <v>47</v>
      </c>
      <c r="B69" s="22" t="s">
        <v>696</v>
      </c>
      <c r="C69" s="22" t="s">
        <v>946</v>
      </c>
      <c r="D69" s="18" t="s">
        <v>66</v>
      </c>
      <c r="E69" s="23" t="s">
        <v>947</v>
      </c>
      <c r="F69" s="24" t="s">
        <v>75</v>
      </c>
      <c r="G69" s="25">
        <v>1</v>
      </c>
      <c r="H69" s="26">
        <v>5360</v>
      </c>
      <c r="I69" s="26">
        <f>ROUND(ROUND(H69,2)*ROUND(G69,3),2)</f>
        <v>5360</v>
      </c>
      <c r="J69" s="24"/>
      <c r="O69">
        <f>(I69*21)/100</f>
        <v>1125.5999999999999</v>
      </c>
      <c r="P69" t="s">
        <v>23</v>
      </c>
    </row>
    <row r="70" spans="1:16" ht="25.5" x14ac:dyDescent="0.2">
      <c r="A70" s="27" t="s">
        <v>54</v>
      </c>
      <c r="E70" s="28" t="s">
        <v>924</v>
      </c>
    </row>
    <row r="71" spans="1:16" x14ac:dyDescent="0.2">
      <c r="A71" s="29" t="s">
        <v>56</v>
      </c>
      <c r="E71" s="30" t="s">
        <v>66</v>
      </c>
    </row>
    <row r="72" spans="1:16" ht="25.5" x14ac:dyDescent="0.2">
      <c r="A72" t="s">
        <v>58</v>
      </c>
      <c r="E72" s="28" t="s">
        <v>945</v>
      </c>
    </row>
    <row r="73" spans="1:16" x14ac:dyDescent="0.2">
      <c r="A73" s="18" t="s">
        <v>47</v>
      </c>
      <c r="B73" s="22" t="s">
        <v>734</v>
      </c>
      <c r="C73" s="22" t="s">
        <v>948</v>
      </c>
      <c r="D73" s="18" t="s">
        <v>66</v>
      </c>
      <c r="E73" s="23" t="s">
        <v>949</v>
      </c>
      <c r="F73" s="24" t="s">
        <v>75</v>
      </c>
      <c r="G73" s="25">
        <v>1</v>
      </c>
      <c r="H73" s="26">
        <v>14370</v>
      </c>
      <c r="I73" s="26">
        <f>ROUND(ROUND(H73,2)*ROUND(G73,3),2)</f>
        <v>14370</v>
      </c>
      <c r="J73" s="24"/>
      <c r="O73">
        <f>(I73*21)/100</f>
        <v>3017.7</v>
      </c>
      <c r="P73" t="s">
        <v>23</v>
      </c>
    </row>
    <row r="74" spans="1:16" ht="25.5" x14ac:dyDescent="0.2">
      <c r="A74" s="27" t="s">
        <v>54</v>
      </c>
      <c r="E74" s="28" t="s">
        <v>924</v>
      </c>
    </row>
    <row r="75" spans="1:16" x14ac:dyDescent="0.2">
      <c r="A75" s="29" t="s">
        <v>56</v>
      </c>
      <c r="E75" s="30" t="s">
        <v>66</v>
      </c>
    </row>
    <row r="76" spans="1:16" ht="25.5" x14ac:dyDescent="0.2">
      <c r="A76" t="s">
        <v>58</v>
      </c>
      <c r="E76" s="28" t="s">
        <v>945</v>
      </c>
    </row>
    <row r="77" spans="1:16" x14ac:dyDescent="0.2">
      <c r="A77" s="18" t="s">
        <v>47</v>
      </c>
      <c r="B77" s="22" t="s">
        <v>383</v>
      </c>
      <c r="C77" s="22" t="s">
        <v>950</v>
      </c>
      <c r="D77" s="18" t="s">
        <v>66</v>
      </c>
      <c r="E77" s="23" t="s">
        <v>951</v>
      </c>
      <c r="F77" s="24" t="s">
        <v>75</v>
      </c>
      <c r="G77" s="25">
        <v>1</v>
      </c>
      <c r="H77" s="26">
        <v>10130</v>
      </c>
      <c r="I77" s="26">
        <f>ROUND(ROUND(H77,2)*ROUND(G77,3),2)</f>
        <v>10130</v>
      </c>
      <c r="J77" s="24"/>
      <c r="O77">
        <f>(I77*21)/100</f>
        <v>2127.3000000000002</v>
      </c>
      <c r="P77" t="s">
        <v>23</v>
      </c>
    </row>
    <row r="78" spans="1:16" ht="25.5" x14ac:dyDescent="0.2">
      <c r="A78" s="27" t="s">
        <v>54</v>
      </c>
      <c r="E78" s="28" t="s">
        <v>952</v>
      </c>
    </row>
    <row r="79" spans="1:16" x14ac:dyDescent="0.2">
      <c r="A79" s="29" t="s">
        <v>56</v>
      </c>
      <c r="E79" s="30" t="s">
        <v>66</v>
      </c>
    </row>
    <row r="80" spans="1:16" ht="25.5" x14ac:dyDescent="0.2">
      <c r="A80" t="s">
        <v>58</v>
      </c>
      <c r="E80" s="28" t="s">
        <v>945</v>
      </c>
    </row>
    <row r="81" spans="1:16" x14ac:dyDescent="0.2">
      <c r="A81" s="18" t="s">
        <v>47</v>
      </c>
      <c r="B81" s="22" t="s">
        <v>386</v>
      </c>
      <c r="C81" s="22" t="s">
        <v>953</v>
      </c>
      <c r="D81" s="18" t="s">
        <v>66</v>
      </c>
      <c r="E81" s="23" t="s">
        <v>954</v>
      </c>
      <c r="F81" s="24" t="s">
        <v>75</v>
      </c>
      <c r="G81" s="25">
        <v>1</v>
      </c>
      <c r="H81" s="26">
        <v>17390</v>
      </c>
      <c r="I81" s="26">
        <f>ROUND(ROUND(H81,2)*ROUND(G81,3),2)</f>
        <v>17390</v>
      </c>
      <c r="J81" s="24"/>
      <c r="O81">
        <f>(I81*21)/100</f>
        <v>3651.9</v>
      </c>
      <c r="P81" t="s">
        <v>23</v>
      </c>
    </row>
    <row r="82" spans="1:16" ht="25.5" x14ac:dyDescent="0.2">
      <c r="A82" s="27" t="s">
        <v>54</v>
      </c>
      <c r="E82" s="28" t="s">
        <v>924</v>
      </c>
    </row>
    <row r="83" spans="1:16" x14ac:dyDescent="0.2">
      <c r="A83" s="29" t="s">
        <v>56</v>
      </c>
      <c r="E83" s="30" t="s">
        <v>66</v>
      </c>
    </row>
    <row r="84" spans="1:16" x14ac:dyDescent="0.2">
      <c r="A84" t="s">
        <v>58</v>
      </c>
      <c r="E84" s="28" t="s">
        <v>955</v>
      </c>
    </row>
    <row r="85" spans="1:16" x14ac:dyDescent="0.2">
      <c r="A85" s="18" t="s">
        <v>47</v>
      </c>
      <c r="B85" s="22" t="s">
        <v>564</v>
      </c>
      <c r="C85" s="22" t="s">
        <v>956</v>
      </c>
      <c r="D85" s="18" t="s">
        <v>66</v>
      </c>
      <c r="E85" s="23" t="s">
        <v>957</v>
      </c>
      <c r="F85" s="24" t="s">
        <v>75</v>
      </c>
      <c r="G85" s="25">
        <v>1</v>
      </c>
      <c r="H85" s="26">
        <v>11490</v>
      </c>
      <c r="I85" s="26">
        <f>ROUND(ROUND(H85,2)*ROUND(G85,3),2)</f>
        <v>11490</v>
      </c>
      <c r="J85" s="24"/>
      <c r="O85">
        <f>(I85*21)/100</f>
        <v>2412.9</v>
      </c>
      <c r="P85" t="s">
        <v>23</v>
      </c>
    </row>
    <row r="86" spans="1:16" ht="25.5" x14ac:dyDescent="0.2">
      <c r="A86" s="27" t="s">
        <v>54</v>
      </c>
      <c r="E86" s="28" t="s">
        <v>924</v>
      </c>
    </row>
    <row r="87" spans="1:16" x14ac:dyDescent="0.2">
      <c r="A87" s="29" t="s">
        <v>56</v>
      </c>
      <c r="E87" s="30" t="s">
        <v>66</v>
      </c>
    </row>
    <row r="88" spans="1:16" x14ac:dyDescent="0.2">
      <c r="A88" t="s">
        <v>58</v>
      </c>
      <c r="E88" s="28" t="s">
        <v>955</v>
      </c>
    </row>
    <row r="89" spans="1:16" x14ac:dyDescent="0.2">
      <c r="A89" s="18" t="s">
        <v>47</v>
      </c>
      <c r="B89" s="22" t="s">
        <v>728</v>
      </c>
      <c r="C89" s="22" t="s">
        <v>958</v>
      </c>
      <c r="D89" s="18" t="s">
        <v>66</v>
      </c>
      <c r="E89" s="23" t="s">
        <v>959</v>
      </c>
      <c r="F89" s="24" t="s">
        <v>75</v>
      </c>
      <c r="G89" s="25">
        <v>3</v>
      </c>
      <c r="H89" s="26">
        <v>12380</v>
      </c>
      <c r="I89" s="26">
        <f>ROUND(ROUND(H89,2)*ROUND(G89,3),2)</f>
        <v>37140</v>
      </c>
      <c r="J89" s="24"/>
      <c r="O89">
        <f>(I89*21)/100</f>
        <v>7799.4</v>
      </c>
      <c r="P89" t="s">
        <v>23</v>
      </c>
    </row>
    <row r="90" spans="1:16" ht="25.5" x14ac:dyDescent="0.2">
      <c r="A90" s="27" t="s">
        <v>54</v>
      </c>
      <c r="E90" s="28" t="s">
        <v>914</v>
      </c>
    </row>
    <row r="91" spans="1:16" x14ac:dyDescent="0.2">
      <c r="A91" s="29" t="s">
        <v>56</v>
      </c>
      <c r="E91" s="30" t="s">
        <v>66</v>
      </c>
    </row>
    <row r="92" spans="1:16" x14ac:dyDescent="0.2">
      <c r="A92" t="s">
        <v>58</v>
      </c>
      <c r="E92" s="28" t="s">
        <v>955</v>
      </c>
    </row>
    <row r="93" spans="1:16" x14ac:dyDescent="0.2">
      <c r="A93" s="18" t="s">
        <v>47</v>
      </c>
      <c r="B93" s="22" t="s">
        <v>414</v>
      </c>
      <c r="C93" s="22" t="s">
        <v>960</v>
      </c>
      <c r="D93" s="18" t="s">
        <v>66</v>
      </c>
      <c r="E93" s="23" t="s">
        <v>961</v>
      </c>
      <c r="F93" s="24" t="s">
        <v>75</v>
      </c>
      <c r="G93" s="25">
        <v>3</v>
      </c>
      <c r="H93" s="26">
        <v>12750</v>
      </c>
      <c r="I93" s="26">
        <f>ROUND(ROUND(H93,2)*ROUND(G93,3),2)</f>
        <v>38250</v>
      </c>
      <c r="J93" s="24"/>
      <c r="O93">
        <f>(I93*21)/100</f>
        <v>8032.5</v>
      </c>
      <c r="P93" t="s">
        <v>23</v>
      </c>
    </row>
    <row r="94" spans="1:16" ht="25.5" x14ac:dyDescent="0.2">
      <c r="A94" s="27" t="s">
        <v>54</v>
      </c>
      <c r="E94" s="28" t="s">
        <v>914</v>
      </c>
    </row>
    <row r="95" spans="1:16" x14ac:dyDescent="0.2">
      <c r="A95" s="29" t="s">
        <v>56</v>
      </c>
      <c r="E95" s="30" t="s">
        <v>66</v>
      </c>
    </row>
    <row r="96" spans="1:16" x14ac:dyDescent="0.2">
      <c r="A96" t="s">
        <v>58</v>
      </c>
      <c r="E96" s="28" t="s">
        <v>955</v>
      </c>
    </row>
    <row r="97" spans="1:16" x14ac:dyDescent="0.2">
      <c r="A97" s="18" t="s">
        <v>47</v>
      </c>
      <c r="B97" s="22" t="s">
        <v>425</v>
      </c>
      <c r="C97" s="22" t="s">
        <v>962</v>
      </c>
      <c r="D97" s="18" t="s">
        <v>66</v>
      </c>
      <c r="E97" s="23" t="s">
        <v>963</v>
      </c>
      <c r="F97" s="24" t="s">
        <v>75</v>
      </c>
      <c r="G97" s="25">
        <v>8</v>
      </c>
      <c r="H97" s="26">
        <v>12490</v>
      </c>
      <c r="I97" s="26">
        <f>ROUND(ROUND(H97,2)*ROUND(G97,3),2)</f>
        <v>99920</v>
      </c>
      <c r="J97" s="24"/>
      <c r="O97">
        <f>(I97*21)/100</f>
        <v>20983.200000000001</v>
      </c>
      <c r="P97" t="s">
        <v>23</v>
      </c>
    </row>
    <row r="98" spans="1:16" ht="25.5" x14ac:dyDescent="0.2">
      <c r="A98" s="27" t="s">
        <v>54</v>
      </c>
      <c r="E98" s="28" t="s">
        <v>964</v>
      </c>
    </row>
    <row r="99" spans="1:16" x14ac:dyDescent="0.2">
      <c r="A99" s="29" t="s">
        <v>56</v>
      </c>
      <c r="E99" s="30" t="s">
        <v>66</v>
      </c>
    </row>
    <row r="100" spans="1:16" x14ac:dyDescent="0.2">
      <c r="A100" t="s">
        <v>58</v>
      </c>
      <c r="E100" s="28" t="s">
        <v>955</v>
      </c>
    </row>
    <row r="101" spans="1:16" x14ac:dyDescent="0.2">
      <c r="A101" s="18" t="s">
        <v>47</v>
      </c>
      <c r="B101" s="22" t="s">
        <v>639</v>
      </c>
      <c r="C101" s="22" t="s">
        <v>965</v>
      </c>
      <c r="D101" s="18" t="s">
        <v>66</v>
      </c>
      <c r="E101" s="23" t="s">
        <v>966</v>
      </c>
      <c r="F101" s="24" t="s">
        <v>75</v>
      </c>
      <c r="G101" s="25">
        <v>2</v>
      </c>
      <c r="H101" s="26">
        <v>17450</v>
      </c>
      <c r="I101" s="26">
        <f>ROUND(ROUND(H101,2)*ROUND(G101,3),2)</f>
        <v>34900</v>
      </c>
      <c r="J101" s="24"/>
      <c r="O101">
        <f>(I101*21)/100</f>
        <v>7329</v>
      </c>
      <c r="P101" t="s">
        <v>23</v>
      </c>
    </row>
    <row r="102" spans="1:16" ht="25.5" x14ac:dyDescent="0.2">
      <c r="A102" s="27" t="s">
        <v>54</v>
      </c>
      <c r="E102" s="28" t="s">
        <v>895</v>
      </c>
    </row>
    <row r="103" spans="1:16" x14ac:dyDescent="0.2">
      <c r="A103" s="29" t="s">
        <v>56</v>
      </c>
      <c r="E103" s="30" t="s">
        <v>66</v>
      </c>
    </row>
    <row r="104" spans="1:16" x14ac:dyDescent="0.2">
      <c r="A104" t="s">
        <v>58</v>
      </c>
      <c r="E104" s="28" t="s">
        <v>955</v>
      </c>
    </row>
    <row r="105" spans="1:16" x14ac:dyDescent="0.2">
      <c r="A105" s="18" t="s">
        <v>47</v>
      </c>
      <c r="B105" s="22" t="s">
        <v>420</v>
      </c>
      <c r="C105" s="22" t="s">
        <v>967</v>
      </c>
      <c r="D105" s="18" t="s">
        <v>66</v>
      </c>
      <c r="E105" s="23" t="s">
        <v>968</v>
      </c>
      <c r="F105" s="24" t="s">
        <v>75</v>
      </c>
      <c r="G105" s="25">
        <v>3</v>
      </c>
      <c r="H105" s="26">
        <v>6105</v>
      </c>
      <c r="I105" s="26">
        <f>ROUND(ROUND(H105,2)*ROUND(G105,3),2)</f>
        <v>18315</v>
      </c>
      <c r="J105" s="24"/>
      <c r="O105">
        <f>(I105*21)/100</f>
        <v>3846.15</v>
      </c>
      <c r="P105" t="s">
        <v>23</v>
      </c>
    </row>
    <row r="106" spans="1:16" ht="25.5" x14ac:dyDescent="0.2">
      <c r="A106" s="27" t="s">
        <v>54</v>
      </c>
      <c r="E106" s="28" t="s">
        <v>914</v>
      </c>
    </row>
    <row r="107" spans="1:16" x14ac:dyDescent="0.2">
      <c r="A107" s="29" t="s">
        <v>56</v>
      </c>
      <c r="E107" s="30" t="s">
        <v>66</v>
      </c>
    </row>
    <row r="108" spans="1:16" x14ac:dyDescent="0.2">
      <c r="A108" t="s">
        <v>58</v>
      </c>
      <c r="E108" s="28" t="s">
        <v>955</v>
      </c>
    </row>
    <row r="109" spans="1:16" x14ac:dyDescent="0.2">
      <c r="A109" s="18" t="s">
        <v>47</v>
      </c>
      <c r="B109" s="22" t="s">
        <v>825</v>
      </c>
      <c r="C109" s="22" t="s">
        <v>969</v>
      </c>
      <c r="D109" s="18" t="s">
        <v>66</v>
      </c>
      <c r="E109" s="23" t="s">
        <v>970</v>
      </c>
      <c r="F109" s="24" t="s">
        <v>75</v>
      </c>
      <c r="G109" s="25">
        <v>8</v>
      </c>
      <c r="H109" s="26">
        <v>1800</v>
      </c>
      <c r="I109" s="26">
        <f>ROUND(ROUND(H109,2)*ROUND(G109,3),2)</f>
        <v>14400</v>
      </c>
      <c r="J109" s="24"/>
      <c r="O109">
        <f>(I109*21)/100</f>
        <v>3024</v>
      </c>
      <c r="P109" t="s">
        <v>23</v>
      </c>
    </row>
    <row r="110" spans="1:16" ht="25.5" x14ac:dyDescent="0.2">
      <c r="A110" s="27" t="s">
        <v>54</v>
      </c>
      <c r="E110" s="28" t="s">
        <v>964</v>
      </c>
    </row>
    <row r="111" spans="1:16" x14ac:dyDescent="0.2">
      <c r="A111" s="29" t="s">
        <v>56</v>
      </c>
      <c r="E111" s="30" t="s">
        <v>66</v>
      </c>
    </row>
    <row r="112" spans="1:16" ht="25.5" x14ac:dyDescent="0.2">
      <c r="A112" t="s">
        <v>58</v>
      </c>
      <c r="E112" s="28" t="s">
        <v>971</v>
      </c>
    </row>
    <row r="113" spans="1:18" x14ac:dyDescent="0.2">
      <c r="A113" s="18" t="s">
        <v>47</v>
      </c>
      <c r="B113" s="22" t="s">
        <v>758</v>
      </c>
      <c r="C113" s="22" t="s">
        <v>972</v>
      </c>
      <c r="D113" s="18" t="s">
        <v>66</v>
      </c>
      <c r="E113" s="23" t="s">
        <v>973</v>
      </c>
      <c r="F113" s="24" t="s">
        <v>52</v>
      </c>
      <c r="G113" s="25">
        <v>203.08600000000001</v>
      </c>
      <c r="H113" s="26">
        <v>322</v>
      </c>
      <c r="I113" s="26">
        <f>ROUND(ROUND(H113,2)*ROUND(G113,3),2)</f>
        <v>65393.69</v>
      </c>
      <c r="J113" s="24"/>
      <c r="O113">
        <f>(I113*21)/100</f>
        <v>13732.6749</v>
      </c>
      <c r="P113" t="s">
        <v>23</v>
      </c>
    </row>
    <row r="114" spans="1:18" ht="25.5" x14ac:dyDescent="0.2">
      <c r="A114" s="27" t="s">
        <v>54</v>
      </c>
      <c r="E114" s="28" t="s">
        <v>974</v>
      </c>
    </row>
    <row r="115" spans="1:18" x14ac:dyDescent="0.2">
      <c r="A115" s="29" t="s">
        <v>56</v>
      </c>
      <c r="E115" s="30" t="s">
        <v>66</v>
      </c>
    </row>
    <row r="116" spans="1:18" x14ac:dyDescent="0.2">
      <c r="A116" t="s">
        <v>58</v>
      </c>
      <c r="E116" s="28" t="s">
        <v>66</v>
      </c>
    </row>
    <row r="117" spans="1:18" ht="12.75" customHeight="1" x14ac:dyDescent="0.2">
      <c r="A117" s="2" t="s">
        <v>45</v>
      </c>
      <c r="B117" s="2"/>
      <c r="C117" s="31" t="s">
        <v>44</v>
      </c>
      <c r="D117" s="2"/>
      <c r="E117" s="20" t="s">
        <v>975</v>
      </c>
      <c r="F117" s="2"/>
      <c r="G117" s="2"/>
      <c r="H117" s="2"/>
      <c r="I117" s="32">
        <f>0+Q117</f>
        <v>12081.93</v>
      </c>
      <c r="J117" s="2"/>
      <c r="O117">
        <f>0+R117</f>
        <v>2537.2053000000001</v>
      </c>
      <c r="Q117">
        <f>0+I118+I122+I126+I130</f>
        <v>12081.93</v>
      </c>
      <c r="R117">
        <f>0+O118+O122+O126+O130</f>
        <v>2537.2053000000001</v>
      </c>
    </row>
    <row r="118" spans="1:18" x14ac:dyDescent="0.2">
      <c r="A118" s="18" t="s">
        <v>47</v>
      </c>
      <c r="B118" s="22" t="s">
        <v>29</v>
      </c>
      <c r="C118" s="22" t="s">
        <v>976</v>
      </c>
      <c r="D118" s="18" t="s">
        <v>66</v>
      </c>
      <c r="E118" s="23" t="s">
        <v>977</v>
      </c>
      <c r="F118" s="24" t="s">
        <v>97</v>
      </c>
      <c r="G118" s="25">
        <v>5</v>
      </c>
      <c r="H118" s="26">
        <v>916</v>
      </c>
      <c r="I118" s="26">
        <f>ROUND(ROUND(H118,2)*ROUND(G118,3),2)</f>
        <v>4580</v>
      </c>
      <c r="J118" s="24"/>
      <c r="O118">
        <f>(I118*21)/100</f>
        <v>961.8</v>
      </c>
      <c r="P118" t="s">
        <v>23</v>
      </c>
    </row>
    <row r="119" spans="1:18" ht="25.5" x14ac:dyDescent="0.2">
      <c r="A119" s="27" t="s">
        <v>54</v>
      </c>
      <c r="E119" s="28" t="s">
        <v>910</v>
      </c>
    </row>
    <row r="120" spans="1:18" x14ac:dyDescent="0.2">
      <c r="A120" s="29" t="s">
        <v>56</v>
      </c>
      <c r="E120" s="30" t="s">
        <v>66</v>
      </c>
    </row>
    <row r="121" spans="1:18" x14ac:dyDescent="0.2">
      <c r="A121" t="s">
        <v>58</v>
      </c>
      <c r="E121" s="28" t="s">
        <v>978</v>
      </c>
    </row>
    <row r="122" spans="1:18" x14ac:dyDescent="0.2">
      <c r="A122" s="18" t="s">
        <v>47</v>
      </c>
      <c r="B122" s="22" t="s">
        <v>23</v>
      </c>
      <c r="C122" s="22" t="s">
        <v>979</v>
      </c>
      <c r="D122" s="18" t="s">
        <v>66</v>
      </c>
      <c r="E122" s="23" t="s">
        <v>980</v>
      </c>
      <c r="F122" s="24" t="s">
        <v>345</v>
      </c>
      <c r="G122" s="25">
        <v>30</v>
      </c>
      <c r="H122" s="26">
        <v>124.5</v>
      </c>
      <c r="I122" s="26">
        <f>ROUND(ROUND(H122,2)*ROUND(G122,3),2)</f>
        <v>3735</v>
      </c>
      <c r="J122" s="24"/>
      <c r="O122">
        <f>(I122*21)/100</f>
        <v>784.35</v>
      </c>
      <c r="P122" t="s">
        <v>23</v>
      </c>
    </row>
    <row r="123" spans="1:18" ht="38.25" x14ac:dyDescent="0.2">
      <c r="A123" s="27" t="s">
        <v>54</v>
      </c>
      <c r="E123" s="28" t="s">
        <v>981</v>
      </c>
    </row>
    <row r="124" spans="1:18" x14ac:dyDescent="0.2">
      <c r="A124" s="29" t="s">
        <v>56</v>
      </c>
      <c r="E124" s="30" t="s">
        <v>66</v>
      </c>
    </row>
    <row r="125" spans="1:18" x14ac:dyDescent="0.2">
      <c r="A125" t="s">
        <v>58</v>
      </c>
      <c r="E125" s="28" t="s">
        <v>66</v>
      </c>
    </row>
    <row r="126" spans="1:18" x14ac:dyDescent="0.2">
      <c r="A126" s="18" t="s">
        <v>47</v>
      </c>
      <c r="B126" s="22" t="s">
        <v>22</v>
      </c>
      <c r="C126" s="22" t="s">
        <v>982</v>
      </c>
      <c r="D126" s="18" t="s">
        <v>66</v>
      </c>
      <c r="E126" s="23" t="s">
        <v>983</v>
      </c>
      <c r="F126" s="24" t="s">
        <v>97</v>
      </c>
      <c r="G126" s="25">
        <v>2.2000000000000002</v>
      </c>
      <c r="H126" s="26">
        <v>760.99</v>
      </c>
      <c r="I126" s="26">
        <f>ROUND(ROUND(H126,2)*ROUND(G126,3),2)</f>
        <v>1674.18</v>
      </c>
      <c r="J126" s="24"/>
      <c r="O126">
        <f>(I126*21)/100</f>
        <v>351.57779999999997</v>
      </c>
      <c r="P126" t="s">
        <v>23</v>
      </c>
    </row>
    <row r="127" spans="1:18" ht="25.5" x14ac:dyDescent="0.2">
      <c r="A127" s="27" t="s">
        <v>54</v>
      </c>
      <c r="E127" s="28" t="s">
        <v>984</v>
      </c>
    </row>
    <row r="128" spans="1:18" x14ac:dyDescent="0.2">
      <c r="A128" s="29" t="s">
        <v>56</v>
      </c>
      <c r="E128" s="30" t="s">
        <v>66</v>
      </c>
    </row>
    <row r="129" spans="1:18" x14ac:dyDescent="0.2">
      <c r="A129" t="s">
        <v>58</v>
      </c>
      <c r="E129" s="28" t="s">
        <v>985</v>
      </c>
    </row>
    <row r="130" spans="1:18" x14ac:dyDescent="0.2">
      <c r="A130" s="18" t="s">
        <v>47</v>
      </c>
      <c r="B130" s="22" t="s">
        <v>33</v>
      </c>
      <c r="C130" s="22" t="s">
        <v>986</v>
      </c>
      <c r="D130" s="18" t="s">
        <v>66</v>
      </c>
      <c r="E130" s="23" t="s">
        <v>987</v>
      </c>
      <c r="F130" s="24" t="s">
        <v>97</v>
      </c>
      <c r="G130" s="25">
        <v>5.5</v>
      </c>
      <c r="H130" s="26">
        <v>380.5</v>
      </c>
      <c r="I130" s="26">
        <f>ROUND(ROUND(H130,2)*ROUND(G130,3),2)</f>
        <v>2092.75</v>
      </c>
      <c r="J130" s="24"/>
      <c r="O130">
        <f>(I130*21)/100</f>
        <v>439.47750000000002</v>
      </c>
      <c r="P130" t="s">
        <v>23</v>
      </c>
    </row>
    <row r="131" spans="1:18" ht="25.5" x14ac:dyDescent="0.2">
      <c r="A131" s="27" t="s">
        <v>54</v>
      </c>
      <c r="E131" s="28" t="s">
        <v>988</v>
      </c>
    </row>
    <row r="132" spans="1:18" x14ac:dyDescent="0.2">
      <c r="A132" s="29" t="s">
        <v>56</v>
      </c>
      <c r="E132" s="30" t="s">
        <v>66</v>
      </c>
    </row>
    <row r="133" spans="1:18" x14ac:dyDescent="0.2">
      <c r="A133" t="s">
        <v>58</v>
      </c>
      <c r="E133" s="28" t="s">
        <v>989</v>
      </c>
    </row>
    <row r="134" spans="1:18" ht="12.75" customHeight="1" x14ac:dyDescent="0.2">
      <c r="A134" s="2" t="s">
        <v>45</v>
      </c>
      <c r="B134" s="2"/>
      <c r="C134" s="31" t="s">
        <v>596</v>
      </c>
      <c r="D134" s="2"/>
      <c r="E134" s="20" t="s">
        <v>990</v>
      </c>
      <c r="F134" s="2"/>
      <c r="G134" s="2"/>
      <c r="H134" s="2"/>
      <c r="I134" s="32">
        <f>0+Q134</f>
        <v>1430</v>
      </c>
      <c r="J134" s="2"/>
      <c r="O134">
        <f>0+R134</f>
        <v>300.3</v>
      </c>
      <c r="Q134">
        <f>0+I135</f>
        <v>1430</v>
      </c>
      <c r="R134">
        <f>0+O135</f>
        <v>300.3</v>
      </c>
    </row>
    <row r="135" spans="1:18" x14ac:dyDescent="0.2">
      <c r="A135" s="18" t="s">
        <v>47</v>
      </c>
      <c r="B135" s="22" t="s">
        <v>35</v>
      </c>
      <c r="C135" s="22" t="s">
        <v>991</v>
      </c>
      <c r="D135" s="18" t="s">
        <v>66</v>
      </c>
      <c r="E135" s="23" t="s">
        <v>992</v>
      </c>
      <c r="F135" s="24" t="s">
        <v>97</v>
      </c>
      <c r="G135" s="25">
        <v>5.5</v>
      </c>
      <c r="H135" s="26">
        <v>260</v>
      </c>
      <c r="I135" s="26">
        <f>ROUND(ROUND(H135,2)*ROUND(G135,3),2)</f>
        <v>1430</v>
      </c>
      <c r="J135" s="24"/>
      <c r="O135">
        <f>(I135*21)/100</f>
        <v>300.3</v>
      </c>
      <c r="P135" t="s">
        <v>23</v>
      </c>
    </row>
    <row r="136" spans="1:18" ht="38.25" x14ac:dyDescent="0.2">
      <c r="A136" s="27" t="s">
        <v>54</v>
      </c>
      <c r="E136" s="28" t="s">
        <v>993</v>
      </c>
    </row>
    <row r="137" spans="1:18" x14ac:dyDescent="0.2">
      <c r="A137" s="29" t="s">
        <v>56</v>
      </c>
      <c r="E137" s="30" t="s">
        <v>66</v>
      </c>
    </row>
    <row r="138" spans="1:18" x14ac:dyDescent="0.2">
      <c r="A138" t="s">
        <v>58</v>
      </c>
      <c r="E138" s="28" t="s">
        <v>66</v>
      </c>
    </row>
    <row r="139" spans="1:18" ht="12.75" customHeight="1" x14ac:dyDescent="0.2">
      <c r="A139" s="2" t="s">
        <v>45</v>
      </c>
      <c r="B139" s="2"/>
      <c r="C139" s="31" t="s">
        <v>48</v>
      </c>
      <c r="D139" s="2"/>
      <c r="E139" s="20" t="s">
        <v>994</v>
      </c>
      <c r="F139" s="2"/>
      <c r="G139" s="2"/>
      <c r="H139" s="2"/>
      <c r="I139" s="32">
        <f>0+Q139</f>
        <v>20027.830000000002</v>
      </c>
      <c r="J139" s="2"/>
      <c r="O139">
        <f>0+R139</f>
        <v>4205.8443000000007</v>
      </c>
      <c r="Q139">
        <f>0+I140</f>
        <v>20027.830000000002</v>
      </c>
      <c r="R139">
        <f>0+O140</f>
        <v>4205.8443000000007</v>
      </c>
    </row>
    <row r="140" spans="1:18" x14ac:dyDescent="0.2">
      <c r="A140" s="18" t="s">
        <v>47</v>
      </c>
      <c r="B140" s="22" t="s">
        <v>37</v>
      </c>
      <c r="C140" s="22" t="s">
        <v>995</v>
      </c>
      <c r="D140" s="18" t="s">
        <v>66</v>
      </c>
      <c r="E140" s="23" t="s">
        <v>996</v>
      </c>
      <c r="F140" s="24" t="s">
        <v>81</v>
      </c>
      <c r="G140" s="25">
        <v>28.248000000000001</v>
      </c>
      <c r="H140" s="26">
        <v>709</v>
      </c>
      <c r="I140" s="26">
        <f>ROUND(ROUND(H140,2)*ROUND(G140,3),2)</f>
        <v>20027.830000000002</v>
      </c>
      <c r="J140" s="24"/>
      <c r="O140">
        <f>(I140*21)/100</f>
        <v>4205.8443000000007</v>
      </c>
      <c r="P140" t="s">
        <v>23</v>
      </c>
    </row>
    <row r="141" spans="1:18" ht="38.25" x14ac:dyDescent="0.2">
      <c r="A141" s="27" t="s">
        <v>54</v>
      </c>
      <c r="E141" s="28" t="s">
        <v>997</v>
      </c>
    </row>
    <row r="142" spans="1:18" x14ac:dyDescent="0.2">
      <c r="A142" s="29" t="s">
        <v>56</v>
      </c>
      <c r="E142" s="30" t="s">
        <v>66</v>
      </c>
    </row>
    <row r="143" spans="1:18" x14ac:dyDescent="0.2">
      <c r="A143" t="s">
        <v>58</v>
      </c>
      <c r="E143" s="28" t="s">
        <v>998</v>
      </c>
    </row>
    <row r="144" spans="1:18" ht="12.75" customHeight="1" x14ac:dyDescent="0.2">
      <c r="A144" s="2" t="s">
        <v>45</v>
      </c>
      <c r="B144" s="2"/>
      <c r="C144" s="31" t="s">
        <v>60</v>
      </c>
      <c r="D144" s="2"/>
      <c r="E144" s="20" t="s">
        <v>999</v>
      </c>
      <c r="F144" s="2"/>
      <c r="G144" s="2"/>
      <c r="H144" s="2"/>
      <c r="I144" s="32">
        <f>0+Q144</f>
        <v>33244.46</v>
      </c>
      <c r="J144" s="2"/>
      <c r="O144">
        <f>0+R144</f>
        <v>6981.3366000000005</v>
      </c>
      <c r="Q144">
        <f>0+I145+I149</f>
        <v>33244.46</v>
      </c>
      <c r="R144">
        <f>0+O145+O149</f>
        <v>6981.3366000000005</v>
      </c>
    </row>
    <row r="145" spans="1:18" x14ac:dyDescent="0.2">
      <c r="A145" s="18" t="s">
        <v>47</v>
      </c>
      <c r="B145" s="22" t="s">
        <v>85</v>
      </c>
      <c r="C145" s="22" t="s">
        <v>1000</v>
      </c>
      <c r="D145" s="18" t="s">
        <v>66</v>
      </c>
      <c r="E145" s="23" t="s">
        <v>1001</v>
      </c>
      <c r="F145" s="24" t="s">
        <v>81</v>
      </c>
      <c r="G145" s="25">
        <v>159.929</v>
      </c>
      <c r="H145" s="26">
        <v>195</v>
      </c>
      <c r="I145" s="26">
        <f>ROUND(ROUND(H145,2)*ROUND(G145,3),2)</f>
        <v>31186.16</v>
      </c>
      <c r="J145" s="24"/>
      <c r="O145">
        <f>(I145*21)/100</f>
        <v>6549.0936000000002</v>
      </c>
      <c r="P145" t="s">
        <v>23</v>
      </c>
    </row>
    <row r="146" spans="1:18" ht="51" x14ac:dyDescent="0.2">
      <c r="A146" s="27" t="s">
        <v>54</v>
      </c>
      <c r="E146" s="28" t="s">
        <v>1002</v>
      </c>
    </row>
    <row r="147" spans="1:18" x14ac:dyDescent="0.2">
      <c r="A147" s="29" t="s">
        <v>56</v>
      </c>
      <c r="E147" s="30" t="s">
        <v>66</v>
      </c>
    </row>
    <row r="148" spans="1:18" ht="76.5" x14ac:dyDescent="0.2">
      <c r="A148" t="s">
        <v>58</v>
      </c>
      <c r="E148" s="28" t="s">
        <v>1003</v>
      </c>
    </row>
    <row r="149" spans="1:18" x14ac:dyDescent="0.2">
      <c r="A149" s="18" t="s">
        <v>47</v>
      </c>
      <c r="B149" s="22" t="s">
        <v>219</v>
      </c>
      <c r="C149" s="22" t="s">
        <v>1004</v>
      </c>
      <c r="D149" s="18" t="s">
        <v>66</v>
      </c>
      <c r="E149" s="23" t="s">
        <v>1005</v>
      </c>
      <c r="F149" s="24" t="s">
        <v>81</v>
      </c>
      <c r="G149" s="25">
        <v>47.978999999999999</v>
      </c>
      <c r="H149" s="26">
        <v>42.9</v>
      </c>
      <c r="I149" s="26">
        <f>ROUND(ROUND(H149,2)*ROUND(G149,3),2)</f>
        <v>2058.3000000000002</v>
      </c>
      <c r="J149" s="24"/>
      <c r="O149">
        <f>(I149*21)/100</f>
        <v>432.24300000000005</v>
      </c>
      <c r="P149" t="s">
        <v>23</v>
      </c>
    </row>
    <row r="150" spans="1:18" ht="25.5" x14ac:dyDescent="0.2">
      <c r="A150" s="27" t="s">
        <v>54</v>
      </c>
      <c r="E150" s="28" t="s">
        <v>1006</v>
      </c>
    </row>
    <row r="151" spans="1:18" x14ac:dyDescent="0.2">
      <c r="A151" s="29" t="s">
        <v>56</v>
      </c>
      <c r="E151" s="30" t="s">
        <v>66</v>
      </c>
    </row>
    <row r="152" spans="1:18" ht="25.5" x14ac:dyDescent="0.2">
      <c r="A152" t="s">
        <v>58</v>
      </c>
      <c r="E152" s="28" t="s">
        <v>1007</v>
      </c>
    </row>
    <row r="153" spans="1:18" ht="12.75" customHeight="1" x14ac:dyDescent="0.2">
      <c r="A153" s="2" t="s">
        <v>45</v>
      </c>
      <c r="B153" s="2"/>
      <c r="C153" s="31" t="s">
        <v>227</v>
      </c>
      <c r="D153" s="2"/>
      <c r="E153" s="20" t="s">
        <v>1008</v>
      </c>
      <c r="F153" s="2"/>
      <c r="G153" s="2"/>
      <c r="H153" s="2"/>
      <c r="I153" s="32">
        <f>0+Q153</f>
        <v>98342.98</v>
      </c>
      <c r="J153" s="2"/>
      <c r="O153">
        <f>0+R153</f>
        <v>20652.025800000003</v>
      </c>
      <c r="Q153">
        <f>0+I154+I158+I162+I166+I170+I174</f>
        <v>98342.98</v>
      </c>
      <c r="R153">
        <f>0+O154+O158+O162+O166+O170+O174</f>
        <v>20652.025800000003</v>
      </c>
    </row>
    <row r="154" spans="1:18" x14ac:dyDescent="0.2">
      <c r="A154" s="18" t="s">
        <v>47</v>
      </c>
      <c r="B154" s="22" t="s">
        <v>40</v>
      </c>
      <c r="C154" s="22" t="s">
        <v>1009</v>
      </c>
      <c r="D154" s="18" t="s">
        <v>66</v>
      </c>
      <c r="E154" s="23" t="s">
        <v>1010</v>
      </c>
      <c r="F154" s="24" t="s">
        <v>68</v>
      </c>
      <c r="G154" s="25">
        <v>149.02000000000001</v>
      </c>
      <c r="H154" s="26">
        <v>149</v>
      </c>
      <c r="I154" s="26">
        <f>ROUND(ROUND(H154,2)*ROUND(G154,3),2)</f>
        <v>22203.98</v>
      </c>
      <c r="J154" s="24"/>
      <c r="O154">
        <f>(I154*21)/100</f>
        <v>4662.8357999999998</v>
      </c>
      <c r="P154" t="s">
        <v>23</v>
      </c>
    </row>
    <row r="155" spans="1:18" ht="51" x14ac:dyDescent="0.2">
      <c r="A155" s="27" t="s">
        <v>54</v>
      </c>
      <c r="E155" s="28" t="s">
        <v>1011</v>
      </c>
    </row>
    <row r="156" spans="1:18" x14ac:dyDescent="0.2">
      <c r="A156" s="29" t="s">
        <v>56</v>
      </c>
      <c r="E156" s="30" t="s">
        <v>66</v>
      </c>
    </row>
    <row r="157" spans="1:18" x14ac:dyDescent="0.2">
      <c r="A157" t="s">
        <v>58</v>
      </c>
      <c r="E157" s="28" t="s">
        <v>1012</v>
      </c>
    </row>
    <row r="158" spans="1:18" x14ac:dyDescent="0.2">
      <c r="A158" s="18" t="s">
        <v>47</v>
      </c>
      <c r="B158" s="22" t="s">
        <v>42</v>
      </c>
      <c r="C158" s="22" t="s">
        <v>1013</v>
      </c>
      <c r="D158" s="18" t="s">
        <v>66</v>
      </c>
      <c r="E158" s="23" t="s">
        <v>1014</v>
      </c>
      <c r="F158" s="24" t="s">
        <v>68</v>
      </c>
      <c r="G158" s="25">
        <v>149.02000000000001</v>
      </c>
      <c r="H158" s="26">
        <v>32.090000000000003</v>
      </c>
      <c r="I158" s="26">
        <f>ROUND(ROUND(H158,2)*ROUND(G158,3),2)</f>
        <v>4782.05</v>
      </c>
      <c r="J158" s="24"/>
      <c r="O158">
        <f>(I158*21)/100</f>
        <v>1004.2305</v>
      </c>
      <c r="P158" t="s">
        <v>23</v>
      </c>
    </row>
    <row r="159" spans="1:18" ht="25.5" x14ac:dyDescent="0.2">
      <c r="A159" s="27" t="s">
        <v>54</v>
      </c>
      <c r="E159" s="28" t="s">
        <v>1015</v>
      </c>
    </row>
    <row r="160" spans="1:18" x14ac:dyDescent="0.2">
      <c r="A160" s="29" t="s">
        <v>56</v>
      </c>
      <c r="E160" s="30" t="s">
        <v>66</v>
      </c>
    </row>
    <row r="161" spans="1:16" x14ac:dyDescent="0.2">
      <c r="A161" t="s">
        <v>58</v>
      </c>
      <c r="E161" s="28" t="s">
        <v>66</v>
      </c>
    </row>
    <row r="162" spans="1:16" x14ac:dyDescent="0.2">
      <c r="A162" s="18" t="s">
        <v>47</v>
      </c>
      <c r="B162" s="22" t="s">
        <v>44</v>
      </c>
      <c r="C162" s="22" t="s">
        <v>1016</v>
      </c>
      <c r="D162" s="18" t="s">
        <v>66</v>
      </c>
      <c r="E162" s="23" t="s">
        <v>1017</v>
      </c>
      <c r="F162" s="24" t="s">
        <v>68</v>
      </c>
      <c r="G162" s="25">
        <v>97</v>
      </c>
      <c r="H162" s="26">
        <v>349</v>
      </c>
      <c r="I162" s="26">
        <f>ROUND(ROUND(H162,2)*ROUND(G162,3),2)</f>
        <v>33853</v>
      </c>
      <c r="J162" s="24"/>
      <c r="O162">
        <f>(I162*21)/100</f>
        <v>7109.13</v>
      </c>
      <c r="P162" t="s">
        <v>23</v>
      </c>
    </row>
    <row r="163" spans="1:16" ht="38.25" x14ac:dyDescent="0.2">
      <c r="A163" s="27" t="s">
        <v>54</v>
      </c>
      <c r="E163" s="28" t="s">
        <v>1018</v>
      </c>
    </row>
    <row r="164" spans="1:16" x14ac:dyDescent="0.2">
      <c r="A164" s="29" t="s">
        <v>56</v>
      </c>
      <c r="E164" s="30" t="s">
        <v>66</v>
      </c>
    </row>
    <row r="165" spans="1:16" x14ac:dyDescent="0.2">
      <c r="A165" t="s">
        <v>58</v>
      </c>
      <c r="E165" s="28" t="s">
        <v>1012</v>
      </c>
    </row>
    <row r="166" spans="1:16" x14ac:dyDescent="0.2">
      <c r="A166" s="18" t="s">
        <v>47</v>
      </c>
      <c r="B166" s="22" t="s">
        <v>48</v>
      </c>
      <c r="C166" s="22" t="s">
        <v>1019</v>
      </c>
      <c r="D166" s="18" t="s">
        <v>66</v>
      </c>
      <c r="E166" s="23" t="s">
        <v>1020</v>
      </c>
      <c r="F166" s="24" t="s">
        <v>68</v>
      </c>
      <c r="G166" s="25">
        <v>45.4</v>
      </c>
      <c r="H166" s="26">
        <v>402</v>
      </c>
      <c r="I166" s="26">
        <f>ROUND(ROUND(H166,2)*ROUND(G166,3),2)</f>
        <v>18250.8</v>
      </c>
      <c r="J166" s="24"/>
      <c r="O166">
        <f>(I166*21)/100</f>
        <v>3832.6679999999997</v>
      </c>
      <c r="P166" t="s">
        <v>23</v>
      </c>
    </row>
    <row r="167" spans="1:16" ht="25.5" x14ac:dyDescent="0.2">
      <c r="A167" s="27" t="s">
        <v>54</v>
      </c>
      <c r="E167" s="28" t="s">
        <v>1021</v>
      </c>
    </row>
    <row r="168" spans="1:16" x14ac:dyDescent="0.2">
      <c r="A168" s="29" t="s">
        <v>56</v>
      </c>
      <c r="E168" s="30" t="s">
        <v>66</v>
      </c>
    </row>
    <row r="169" spans="1:16" x14ac:dyDescent="0.2">
      <c r="A169" t="s">
        <v>58</v>
      </c>
      <c r="E169" s="28" t="s">
        <v>1012</v>
      </c>
    </row>
    <row r="170" spans="1:16" x14ac:dyDescent="0.2">
      <c r="A170" s="18" t="s">
        <v>47</v>
      </c>
      <c r="B170" s="22" t="s">
        <v>60</v>
      </c>
      <c r="C170" s="22" t="s">
        <v>1022</v>
      </c>
      <c r="D170" s="18" t="s">
        <v>66</v>
      </c>
      <c r="E170" s="23" t="s">
        <v>1023</v>
      </c>
      <c r="F170" s="24" t="s">
        <v>68</v>
      </c>
      <c r="G170" s="25">
        <v>97</v>
      </c>
      <c r="H170" s="26">
        <v>114</v>
      </c>
      <c r="I170" s="26">
        <f>ROUND(ROUND(H170,2)*ROUND(G170,3),2)</f>
        <v>11058</v>
      </c>
      <c r="J170" s="24"/>
      <c r="O170">
        <f>(I170*21)/100</f>
        <v>2322.1799999999998</v>
      </c>
      <c r="P170" t="s">
        <v>23</v>
      </c>
    </row>
    <row r="171" spans="1:16" ht="25.5" x14ac:dyDescent="0.2">
      <c r="A171" s="27" t="s">
        <v>54</v>
      </c>
      <c r="E171" s="28" t="s">
        <v>1024</v>
      </c>
    </row>
    <row r="172" spans="1:16" x14ac:dyDescent="0.2">
      <c r="A172" s="29" t="s">
        <v>56</v>
      </c>
      <c r="E172" s="30" t="s">
        <v>66</v>
      </c>
    </row>
    <row r="173" spans="1:16" x14ac:dyDescent="0.2">
      <c r="A173" t="s">
        <v>58</v>
      </c>
      <c r="E173" s="28" t="s">
        <v>66</v>
      </c>
    </row>
    <row r="174" spans="1:16" x14ac:dyDescent="0.2">
      <c r="A174" s="18" t="s">
        <v>47</v>
      </c>
      <c r="B174" s="22" t="s">
        <v>114</v>
      </c>
      <c r="C174" s="22" t="s">
        <v>1025</v>
      </c>
      <c r="D174" s="18" t="s">
        <v>66</v>
      </c>
      <c r="E174" s="23" t="s">
        <v>1026</v>
      </c>
      <c r="F174" s="24" t="s">
        <v>68</v>
      </c>
      <c r="G174" s="25">
        <v>45.4</v>
      </c>
      <c r="H174" s="26">
        <v>180.51</v>
      </c>
      <c r="I174" s="26">
        <f>ROUND(ROUND(H174,2)*ROUND(G174,3),2)</f>
        <v>8195.15</v>
      </c>
      <c r="J174" s="24"/>
      <c r="O174">
        <f>(I174*21)/100</f>
        <v>1720.9814999999999</v>
      </c>
      <c r="P174" t="s">
        <v>23</v>
      </c>
    </row>
    <row r="175" spans="1:16" ht="25.5" x14ac:dyDescent="0.2">
      <c r="A175" s="27" t="s">
        <v>54</v>
      </c>
      <c r="E175" s="28" t="s">
        <v>1027</v>
      </c>
    </row>
    <row r="176" spans="1:16" x14ac:dyDescent="0.2">
      <c r="A176" s="29" t="s">
        <v>56</v>
      </c>
      <c r="E176" s="30" t="s">
        <v>66</v>
      </c>
    </row>
    <row r="177" spans="1:18" x14ac:dyDescent="0.2">
      <c r="A177" t="s">
        <v>58</v>
      </c>
      <c r="E177" s="28" t="s">
        <v>66</v>
      </c>
    </row>
    <row r="178" spans="1:18" ht="12.75" customHeight="1" x14ac:dyDescent="0.2">
      <c r="A178" s="2" t="s">
        <v>45</v>
      </c>
      <c r="B178" s="2"/>
      <c r="C178" s="31" t="s">
        <v>169</v>
      </c>
      <c r="D178" s="2"/>
      <c r="E178" s="20" t="s">
        <v>1028</v>
      </c>
      <c r="F178" s="2"/>
      <c r="G178" s="2"/>
      <c r="H178" s="2"/>
      <c r="I178" s="32">
        <f>0+Q178</f>
        <v>86942.38</v>
      </c>
      <c r="J178" s="2"/>
      <c r="O178">
        <f>0+R178</f>
        <v>18257.899799999999</v>
      </c>
      <c r="Q178">
        <f>0+I179+I183+I187+I191</f>
        <v>86942.38</v>
      </c>
      <c r="R178">
        <f>0+O179+O183+O187+O191</f>
        <v>18257.899799999999</v>
      </c>
    </row>
    <row r="179" spans="1:18" x14ac:dyDescent="0.2">
      <c r="A179" s="18" t="s">
        <v>47</v>
      </c>
      <c r="B179" s="22" t="s">
        <v>227</v>
      </c>
      <c r="C179" s="22" t="s">
        <v>1029</v>
      </c>
      <c r="D179" s="18" t="s">
        <v>66</v>
      </c>
      <c r="E179" s="23" t="s">
        <v>1030</v>
      </c>
      <c r="F179" s="24" t="s">
        <v>81</v>
      </c>
      <c r="G179" s="25">
        <v>56.204999999999998</v>
      </c>
      <c r="H179" s="26">
        <v>148.5</v>
      </c>
      <c r="I179" s="26">
        <f>ROUND(ROUND(H179,2)*ROUND(G179,3),2)</f>
        <v>8346.44</v>
      </c>
      <c r="J179" s="24"/>
      <c r="O179">
        <f>(I179*21)/100</f>
        <v>1752.7524000000003</v>
      </c>
      <c r="P179" t="s">
        <v>23</v>
      </c>
    </row>
    <row r="180" spans="1:18" ht="25.5" x14ac:dyDescent="0.2">
      <c r="A180" s="27" t="s">
        <v>54</v>
      </c>
      <c r="E180" s="28" t="s">
        <v>1031</v>
      </c>
    </row>
    <row r="181" spans="1:18" x14ac:dyDescent="0.2">
      <c r="A181" s="29" t="s">
        <v>56</v>
      </c>
      <c r="E181" s="30" t="s">
        <v>66</v>
      </c>
    </row>
    <row r="182" spans="1:18" ht="114.75" x14ac:dyDescent="0.2">
      <c r="A182" t="s">
        <v>58</v>
      </c>
      <c r="E182" s="28" t="s">
        <v>1032</v>
      </c>
    </row>
    <row r="183" spans="1:18" x14ac:dyDescent="0.2">
      <c r="A183" s="18" t="s">
        <v>47</v>
      </c>
      <c r="B183" s="22" t="s">
        <v>169</v>
      </c>
      <c r="C183" s="22" t="s">
        <v>1033</v>
      </c>
      <c r="D183" s="18" t="s">
        <v>66</v>
      </c>
      <c r="E183" s="23" t="s">
        <v>1034</v>
      </c>
      <c r="F183" s="24" t="s">
        <v>81</v>
      </c>
      <c r="G183" s="25">
        <v>47.52</v>
      </c>
      <c r="H183" s="26">
        <v>238.49</v>
      </c>
      <c r="I183" s="26">
        <f>ROUND(ROUND(H183,2)*ROUND(G183,3),2)</f>
        <v>11333.04</v>
      </c>
      <c r="J183" s="24"/>
      <c r="O183">
        <f>(I183*21)/100</f>
        <v>2379.9384000000005</v>
      </c>
      <c r="P183" t="s">
        <v>23</v>
      </c>
    </row>
    <row r="184" spans="1:18" ht="25.5" x14ac:dyDescent="0.2">
      <c r="A184" s="27" t="s">
        <v>54</v>
      </c>
      <c r="E184" s="28" t="s">
        <v>1035</v>
      </c>
    </row>
    <row r="185" spans="1:18" x14ac:dyDescent="0.2">
      <c r="A185" s="29" t="s">
        <v>56</v>
      </c>
      <c r="E185" s="30" t="s">
        <v>66</v>
      </c>
    </row>
    <row r="186" spans="1:18" ht="102" x14ac:dyDescent="0.2">
      <c r="A186" t="s">
        <v>58</v>
      </c>
      <c r="E186" s="28" t="s">
        <v>1036</v>
      </c>
    </row>
    <row r="187" spans="1:18" x14ac:dyDescent="0.2">
      <c r="A187" s="18" t="s">
        <v>47</v>
      </c>
      <c r="B187" s="22" t="s">
        <v>163</v>
      </c>
      <c r="C187" s="22" t="s">
        <v>1037</v>
      </c>
      <c r="D187" s="18" t="s">
        <v>50</v>
      </c>
      <c r="E187" s="23" t="s">
        <v>1038</v>
      </c>
      <c r="F187" s="24" t="s">
        <v>81</v>
      </c>
      <c r="G187" s="25">
        <v>92.311999999999998</v>
      </c>
      <c r="H187" s="26">
        <v>296.49</v>
      </c>
      <c r="I187" s="26">
        <f>ROUND(ROUND(H187,2)*ROUND(G187,3),2)</f>
        <v>27369.58</v>
      </c>
      <c r="J187" s="24"/>
      <c r="O187">
        <f>(I187*21)/100</f>
        <v>5747.6118000000006</v>
      </c>
      <c r="P187" t="s">
        <v>23</v>
      </c>
    </row>
    <row r="188" spans="1:18" ht="51" x14ac:dyDescent="0.2">
      <c r="A188" s="27" t="s">
        <v>54</v>
      </c>
      <c r="E188" s="28" t="s">
        <v>1039</v>
      </c>
    </row>
    <row r="189" spans="1:18" x14ac:dyDescent="0.2">
      <c r="A189" s="29" t="s">
        <v>56</v>
      </c>
      <c r="E189" s="30" t="s">
        <v>66</v>
      </c>
    </row>
    <row r="190" spans="1:18" x14ac:dyDescent="0.2">
      <c r="A190" t="s">
        <v>58</v>
      </c>
      <c r="E190" s="28" t="s">
        <v>66</v>
      </c>
    </row>
    <row r="191" spans="1:18" x14ac:dyDescent="0.2">
      <c r="A191" s="18" t="s">
        <v>47</v>
      </c>
      <c r="B191" s="22" t="s">
        <v>239</v>
      </c>
      <c r="C191" s="22" t="s">
        <v>1037</v>
      </c>
      <c r="D191" s="18" t="s">
        <v>61</v>
      </c>
      <c r="E191" s="23" t="s">
        <v>1040</v>
      </c>
      <c r="F191" s="24" t="s">
        <v>81</v>
      </c>
      <c r="G191" s="25">
        <v>134.55199999999999</v>
      </c>
      <c r="H191" s="26">
        <v>296.49</v>
      </c>
      <c r="I191" s="26">
        <f>ROUND(ROUND(H191,2)*ROUND(G191,3),2)</f>
        <v>39893.32</v>
      </c>
      <c r="J191" s="24"/>
      <c r="O191">
        <f>(I191*21)/100</f>
        <v>8377.5972000000002</v>
      </c>
      <c r="P191" t="s">
        <v>23</v>
      </c>
    </row>
    <row r="192" spans="1:18" ht="63.75" x14ac:dyDescent="0.2">
      <c r="A192" s="27" t="s">
        <v>54</v>
      </c>
      <c r="E192" s="28" t="s">
        <v>1041</v>
      </c>
    </row>
    <row r="193" spans="1:18" x14ac:dyDescent="0.2">
      <c r="A193" s="29" t="s">
        <v>56</v>
      </c>
      <c r="E193" s="30" t="s">
        <v>66</v>
      </c>
    </row>
    <row r="194" spans="1:18" x14ac:dyDescent="0.2">
      <c r="A194" t="s">
        <v>58</v>
      </c>
      <c r="E194" s="28" t="s">
        <v>66</v>
      </c>
    </row>
    <row r="195" spans="1:18" ht="12.75" customHeight="1" x14ac:dyDescent="0.2">
      <c r="A195" s="2" t="s">
        <v>45</v>
      </c>
      <c r="B195" s="2"/>
      <c r="C195" s="31" t="s">
        <v>163</v>
      </c>
      <c r="D195" s="2"/>
      <c r="E195" s="20" t="s">
        <v>1042</v>
      </c>
      <c r="F195" s="2"/>
      <c r="G195" s="2"/>
      <c r="H195" s="2"/>
      <c r="I195" s="32">
        <f>0+Q195</f>
        <v>77123.31</v>
      </c>
      <c r="J195" s="2"/>
      <c r="O195">
        <f>0+R195</f>
        <v>16195.8951</v>
      </c>
      <c r="Q195">
        <f>0+I196+I200+I204+I208</f>
        <v>77123.31</v>
      </c>
      <c r="R195">
        <f>0+O196+O200+O204+O208</f>
        <v>16195.8951</v>
      </c>
    </row>
    <row r="196" spans="1:18" x14ac:dyDescent="0.2">
      <c r="A196" s="18" t="s">
        <v>47</v>
      </c>
      <c r="B196" s="22" t="s">
        <v>245</v>
      </c>
      <c r="C196" s="22" t="s">
        <v>1043</v>
      </c>
      <c r="D196" s="18" t="s">
        <v>66</v>
      </c>
      <c r="E196" s="23" t="s">
        <v>1044</v>
      </c>
      <c r="F196" s="24" t="s">
        <v>81</v>
      </c>
      <c r="G196" s="25">
        <v>134.55199999999999</v>
      </c>
      <c r="H196" s="26">
        <v>19.3</v>
      </c>
      <c r="I196" s="26">
        <f>ROUND(ROUND(H196,2)*ROUND(G196,3),2)</f>
        <v>2596.85</v>
      </c>
      <c r="J196" s="24"/>
      <c r="O196">
        <f>(I196*21)/100</f>
        <v>545.33849999999995</v>
      </c>
      <c r="P196" t="s">
        <v>23</v>
      </c>
    </row>
    <row r="197" spans="1:18" ht="25.5" x14ac:dyDescent="0.2">
      <c r="A197" s="27" t="s">
        <v>54</v>
      </c>
      <c r="E197" s="28" t="s">
        <v>1045</v>
      </c>
    </row>
    <row r="198" spans="1:18" x14ac:dyDescent="0.2">
      <c r="A198" s="29" t="s">
        <v>56</v>
      </c>
      <c r="E198" s="30" t="s">
        <v>66</v>
      </c>
    </row>
    <row r="199" spans="1:18" ht="38.25" x14ac:dyDescent="0.2">
      <c r="A199" t="s">
        <v>58</v>
      </c>
      <c r="E199" s="28" t="s">
        <v>1046</v>
      </c>
    </row>
    <row r="200" spans="1:18" x14ac:dyDescent="0.2">
      <c r="A200" s="18" t="s">
        <v>47</v>
      </c>
      <c r="B200" s="22" t="s">
        <v>250</v>
      </c>
      <c r="C200" s="22" t="s">
        <v>1047</v>
      </c>
      <c r="D200" s="18" t="s">
        <v>50</v>
      </c>
      <c r="E200" s="23" t="s">
        <v>1048</v>
      </c>
      <c r="F200" s="24" t="s">
        <v>81</v>
      </c>
      <c r="G200" s="25">
        <v>92.311999999999998</v>
      </c>
      <c r="H200" s="26">
        <v>144.5</v>
      </c>
      <c r="I200" s="26">
        <f>ROUND(ROUND(H200,2)*ROUND(G200,3),2)</f>
        <v>13339.08</v>
      </c>
      <c r="J200" s="24"/>
      <c r="O200">
        <f>(I200*21)/100</f>
        <v>2801.2067999999999</v>
      </c>
      <c r="P200" t="s">
        <v>23</v>
      </c>
    </row>
    <row r="201" spans="1:18" ht="63.75" x14ac:dyDescent="0.2">
      <c r="A201" s="27" t="s">
        <v>54</v>
      </c>
      <c r="E201" s="28" t="s">
        <v>1049</v>
      </c>
    </row>
    <row r="202" spans="1:18" x14ac:dyDescent="0.2">
      <c r="A202" s="29" t="s">
        <v>56</v>
      </c>
      <c r="E202" s="30" t="s">
        <v>66</v>
      </c>
    </row>
    <row r="203" spans="1:18" ht="25.5" x14ac:dyDescent="0.2">
      <c r="A203" t="s">
        <v>58</v>
      </c>
      <c r="E203" s="28" t="s">
        <v>1050</v>
      </c>
    </row>
    <row r="204" spans="1:18" x14ac:dyDescent="0.2">
      <c r="A204" s="18" t="s">
        <v>47</v>
      </c>
      <c r="B204" s="22" t="s">
        <v>233</v>
      </c>
      <c r="C204" s="22" t="s">
        <v>1047</v>
      </c>
      <c r="D204" s="18" t="s">
        <v>61</v>
      </c>
      <c r="E204" s="23" t="s">
        <v>1048</v>
      </c>
      <c r="F204" s="24" t="s">
        <v>81</v>
      </c>
      <c r="G204" s="25">
        <v>88.74</v>
      </c>
      <c r="H204" s="26">
        <v>144.5</v>
      </c>
      <c r="I204" s="26">
        <f>ROUND(ROUND(H204,2)*ROUND(G204,3),2)</f>
        <v>12822.93</v>
      </c>
      <c r="J204" s="24"/>
      <c r="O204">
        <f>(I204*21)/100</f>
        <v>2692.8153000000002</v>
      </c>
      <c r="P204" t="s">
        <v>23</v>
      </c>
    </row>
    <row r="205" spans="1:18" ht="25.5" x14ac:dyDescent="0.2">
      <c r="A205" s="27" t="s">
        <v>54</v>
      </c>
      <c r="E205" s="28" t="s">
        <v>1051</v>
      </c>
    </row>
    <row r="206" spans="1:18" x14ac:dyDescent="0.2">
      <c r="A206" s="29" t="s">
        <v>56</v>
      </c>
      <c r="E206" s="30" t="s">
        <v>66</v>
      </c>
    </row>
    <row r="207" spans="1:18" x14ac:dyDescent="0.2">
      <c r="A207" t="s">
        <v>58</v>
      </c>
      <c r="E207" s="28" t="s">
        <v>66</v>
      </c>
    </row>
    <row r="208" spans="1:18" x14ac:dyDescent="0.2">
      <c r="A208" s="18" t="s">
        <v>47</v>
      </c>
      <c r="B208" s="22" t="s">
        <v>123</v>
      </c>
      <c r="C208" s="22" t="s">
        <v>1052</v>
      </c>
      <c r="D208" s="18" t="s">
        <v>66</v>
      </c>
      <c r="E208" s="23" t="s">
        <v>1053</v>
      </c>
      <c r="F208" s="24" t="s">
        <v>81</v>
      </c>
      <c r="G208" s="25">
        <v>35.200000000000003</v>
      </c>
      <c r="H208" s="26">
        <v>1373.99</v>
      </c>
      <c r="I208" s="26">
        <f>ROUND(ROUND(H208,2)*ROUND(G208,3),2)</f>
        <v>48364.45</v>
      </c>
      <c r="J208" s="24"/>
      <c r="O208">
        <f>(I208*21)/100</f>
        <v>10156.5345</v>
      </c>
      <c r="P208" t="s">
        <v>23</v>
      </c>
    </row>
    <row r="209" spans="1:18" ht="38.25" x14ac:dyDescent="0.2">
      <c r="A209" s="27" t="s">
        <v>54</v>
      </c>
      <c r="E209" s="28" t="s">
        <v>1054</v>
      </c>
    </row>
    <row r="210" spans="1:18" x14ac:dyDescent="0.2">
      <c r="A210" s="29" t="s">
        <v>56</v>
      </c>
      <c r="E210" s="30" t="s">
        <v>66</v>
      </c>
    </row>
    <row r="211" spans="1:18" x14ac:dyDescent="0.2">
      <c r="A211" t="s">
        <v>58</v>
      </c>
      <c r="E211" s="28" t="s">
        <v>1055</v>
      </c>
    </row>
    <row r="212" spans="1:18" ht="12.75" customHeight="1" x14ac:dyDescent="0.2">
      <c r="A212" s="2" t="s">
        <v>45</v>
      </c>
      <c r="B212" s="2"/>
      <c r="C212" s="31" t="s">
        <v>245</v>
      </c>
      <c r="D212" s="2"/>
      <c r="E212" s="20" t="s">
        <v>1056</v>
      </c>
      <c r="F212" s="2"/>
      <c r="G212" s="2"/>
      <c r="H212" s="2"/>
      <c r="I212" s="32">
        <f>0+Q212</f>
        <v>69025.179999999993</v>
      </c>
      <c r="J212" s="2"/>
      <c r="O212">
        <f>0+R212</f>
        <v>14495.287799999998</v>
      </c>
      <c r="Q212">
        <f>0+I213</f>
        <v>69025.179999999993</v>
      </c>
      <c r="R212">
        <f>0+O213</f>
        <v>14495.287799999998</v>
      </c>
    </row>
    <row r="213" spans="1:18" x14ac:dyDescent="0.2">
      <c r="A213" s="18" t="s">
        <v>47</v>
      </c>
      <c r="B213" s="22" t="s">
        <v>185</v>
      </c>
      <c r="C213" s="22" t="s">
        <v>1057</v>
      </c>
      <c r="D213" s="18" t="s">
        <v>66</v>
      </c>
      <c r="E213" s="23" t="s">
        <v>1058</v>
      </c>
      <c r="F213" s="24" t="s">
        <v>81</v>
      </c>
      <c r="G213" s="25">
        <v>134.55199999999999</v>
      </c>
      <c r="H213" s="26">
        <v>513</v>
      </c>
      <c r="I213" s="26">
        <f>ROUND(ROUND(H213,2)*ROUND(G213,3),2)</f>
        <v>69025.179999999993</v>
      </c>
      <c r="J213" s="24"/>
      <c r="O213">
        <f>(I213*21)/100</f>
        <v>14495.287799999998</v>
      </c>
      <c r="P213" t="s">
        <v>23</v>
      </c>
    </row>
    <row r="214" spans="1:18" ht="25.5" x14ac:dyDescent="0.2">
      <c r="A214" s="27" t="s">
        <v>54</v>
      </c>
      <c r="E214" s="28" t="s">
        <v>1045</v>
      </c>
    </row>
    <row r="215" spans="1:18" x14ac:dyDescent="0.2">
      <c r="A215" s="29" t="s">
        <v>56</v>
      </c>
      <c r="E215" s="30" t="s">
        <v>66</v>
      </c>
    </row>
    <row r="216" spans="1:18" x14ac:dyDescent="0.2">
      <c r="A216" t="s">
        <v>58</v>
      </c>
      <c r="E216" s="28" t="s">
        <v>66</v>
      </c>
    </row>
    <row r="217" spans="1:18" ht="12.75" customHeight="1" x14ac:dyDescent="0.2">
      <c r="A217" s="2" t="s">
        <v>45</v>
      </c>
      <c r="B217" s="2"/>
      <c r="C217" s="31" t="s">
        <v>202</v>
      </c>
      <c r="D217" s="2"/>
      <c r="E217" s="20" t="s">
        <v>413</v>
      </c>
      <c r="F217" s="2"/>
      <c r="G217" s="2"/>
      <c r="H217" s="2"/>
      <c r="I217" s="32">
        <f>0+Q217</f>
        <v>146.31</v>
      </c>
      <c r="J217" s="2"/>
      <c r="O217">
        <f>0+R217</f>
        <v>30.725100000000001</v>
      </c>
      <c r="Q217">
        <f>0+I218</f>
        <v>146.31</v>
      </c>
      <c r="R217">
        <f>0+O218</f>
        <v>30.725100000000001</v>
      </c>
    </row>
    <row r="218" spans="1:18" x14ac:dyDescent="0.2">
      <c r="A218" s="18" t="s">
        <v>47</v>
      </c>
      <c r="B218" s="22" t="s">
        <v>191</v>
      </c>
      <c r="C218" s="22" t="s">
        <v>1059</v>
      </c>
      <c r="D218" s="18" t="s">
        <v>66</v>
      </c>
      <c r="E218" s="23" t="s">
        <v>1060</v>
      </c>
      <c r="F218" s="24" t="s">
        <v>52</v>
      </c>
      <c r="G218" s="25">
        <v>3.0000000000000001E-3</v>
      </c>
      <c r="H218" s="26">
        <v>48770</v>
      </c>
      <c r="I218" s="26">
        <f>ROUND(ROUND(H218,2)*ROUND(G218,3),2)</f>
        <v>146.31</v>
      </c>
      <c r="J218" s="24"/>
      <c r="O218">
        <f>(I218*21)/100</f>
        <v>30.725100000000001</v>
      </c>
      <c r="P218" t="s">
        <v>23</v>
      </c>
    </row>
    <row r="219" spans="1:18" ht="25.5" x14ac:dyDescent="0.2">
      <c r="A219" s="27" t="s">
        <v>54</v>
      </c>
      <c r="E219" s="28" t="s">
        <v>1061</v>
      </c>
    </row>
    <row r="220" spans="1:18" x14ac:dyDescent="0.2">
      <c r="A220" s="29" t="s">
        <v>56</v>
      </c>
      <c r="E220" s="30" t="s">
        <v>66</v>
      </c>
    </row>
    <row r="221" spans="1:18" ht="38.25" x14ac:dyDescent="0.2">
      <c r="A221" t="s">
        <v>58</v>
      </c>
      <c r="E221" s="28" t="s">
        <v>1062</v>
      </c>
    </row>
    <row r="222" spans="1:18" ht="12.75" customHeight="1" x14ac:dyDescent="0.2">
      <c r="A222" s="2" t="s">
        <v>45</v>
      </c>
      <c r="B222" s="2"/>
      <c r="C222" s="31" t="s">
        <v>843</v>
      </c>
      <c r="D222" s="2"/>
      <c r="E222" s="20" t="s">
        <v>1063</v>
      </c>
      <c r="F222" s="2"/>
      <c r="G222" s="2"/>
      <c r="H222" s="2"/>
      <c r="I222" s="32">
        <f>0+Q222</f>
        <v>26224.660000000003</v>
      </c>
      <c r="J222" s="2"/>
      <c r="O222">
        <f>0+R222</f>
        <v>5507.1786000000002</v>
      </c>
      <c r="Q222">
        <f>0+I223+I227+I231</f>
        <v>26224.660000000003</v>
      </c>
      <c r="R222">
        <f>0+O223+O227+O231</f>
        <v>5507.1786000000002</v>
      </c>
    </row>
    <row r="223" spans="1:18" x14ac:dyDescent="0.2">
      <c r="A223" s="18" t="s">
        <v>47</v>
      </c>
      <c r="B223" s="22" t="s">
        <v>196</v>
      </c>
      <c r="C223" s="22" t="s">
        <v>1064</v>
      </c>
      <c r="D223" s="18" t="s">
        <v>66</v>
      </c>
      <c r="E223" s="23" t="s">
        <v>1065</v>
      </c>
      <c r="F223" s="24" t="s">
        <v>81</v>
      </c>
      <c r="G223" s="25">
        <v>7.04</v>
      </c>
      <c r="H223" s="26">
        <v>1247.01</v>
      </c>
      <c r="I223" s="26">
        <f>ROUND(ROUND(H223,2)*ROUND(G223,3),2)</f>
        <v>8778.9500000000007</v>
      </c>
      <c r="J223" s="24"/>
      <c r="O223">
        <f>(I223*21)/100</f>
        <v>1843.5795000000001</v>
      </c>
      <c r="P223" t="s">
        <v>23</v>
      </c>
    </row>
    <row r="224" spans="1:18" ht="38.25" x14ac:dyDescent="0.2">
      <c r="A224" s="27" t="s">
        <v>54</v>
      </c>
      <c r="E224" s="28" t="s">
        <v>1066</v>
      </c>
    </row>
    <row r="225" spans="1:18" x14ac:dyDescent="0.2">
      <c r="A225" s="29" t="s">
        <v>56</v>
      </c>
      <c r="E225" s="30" t="s">
        <v>66</v>
      </c>
    </row>
    <row r="226" spans="1:18" ht="25.5" x14ac:dyDescent="0.2">
      <c r="A226" t="s">
        <v>58</v>
      </c>
      <c r="E226" s="28" t="s">
        <v>1067</v>
      </c>
    </row>
    <row r="227" spans="1:18" x14ac:dyDescent="0.2">
      <c r="A227" s="18" t="s">
        <v>47</v>
      </c>
      <c r="B227" s="22" t="s">
        <v>208</v>
      </c>
      <c r="C227" s="22" t="s">
        <v>1068</v>
      </c>
      <c r="D227" s="18" t="s">
        <v>66</v>
      </c>
      <c r="E227" s="23" t="s">
        <v>1069</v>
      </c>
      <c r="F227" s="24" t="s">
        <v>81</v>
      </c>
      <c r="G227" s="25">
        <v>2.5459999999999998</v>
      </c>
      <c r="H227" s="26">
        <v>3535</v>
      </c>
      <c r="I227" s="26">
        <f>ROUND(ROUND(H227,2)*ROUND(G227,3),2)</f>
        <v>9000.11</v>
      </c>
      <c r="J227" s="24"/>
      <c r="O227">
        <f>(I227*21)/100</f>
        <v>1890.0230999999999</v>
      </c>
      <c r="P227" t="s">
        <v>23</v>
      </c>
    </row>
    <row r="228" spans="1:18" ht="25.5" x14ac:dyDescent="0.2">
      <c r="A228" s="27" t="s">
        <v>54</v>
      </c>
      <c r="E228" s="28" t="s">
        <v>1070</v>
      </c>
    </row>
    <row r="229" spans="1:18" x14ac:dyDescent="0.2">
      <c r="A229" s="29" t="s">
        <v>56</v>
      </c>
      <c r="E229" s="30" t="s">
        <v>66</v>
      </c>
    </row>
    <row r="230" spans="1:18" ht="25.5" x14ac:dyDescent="0.2">
      <c r="A230" t="s">
        <v>58</v>
      </c>
      <c r="E230" s="28" t="s">
        <v>1071</v>
      </c>
    </row>
    <row r="231" spans="1:18" x14ac:dyDescent="0.2">
      <c r="A231" s="18" t="s">
        <v>47</v>
      </c>
      <c r="B231" s="22" t="s">
        <v>202</v>
      </c>
      <c r="C231" s="22" t="s">
        <v>1072</v>
      </c>
      <c r="D231" s="18" t="s">
        <v>66</v>
      </c>
      <c r="E231" s="23" t="s">
        <v>1073</v>
      </c>
      <c r="F231" s="24" t="s">
        <v>68</v>
      </c>
      <c r="G231" s="25">
        <v>16.559999999999999</v>
      </c>
      <c r="H231" s="26">
        <v>510</v>
      </c>
      <c r="I231" s="26">
        <f>ROUND(ROUND(H231,2)*ROUND(G231,3),2)</f>
        <v>8445.6</v>
      </c>
      <c r="J231" s="24"/>
      <c r="O231">
        <f>(I231*21)/100</f>
        <v>1773.576</v>
      </c>
      <c r="P231" t="s">
        <v>23</v>
      </c>
    </row>
    <row r="232" spans="1:18" ht="25.5" x14ac:dyDescent="0.2">
      <c r="A232" s="27" t="s">
        <v>54</v>
      </c>
      <c r="E232" s="28" t="s">
        <v>1074</v>
      </c>
    </row>
    <row r="233" spans="1:18" x14ac:dyDescent="0.2">
      <c r="A233" s="29" t="s">
        <v>56</v>
      </c>
      <c r="E233" s="30" t="s">
        <v>66</v>
      </c>
    </row>
    <row r="234" spans="1:18" ht="38.25" x14ac:dyDescent="0.2">
      <c r="A234" t="s">
        <v>58</v>
      </c>
      <c r="E234" s="28" t="s">
        <v>1075</v>
      </c>
    </row>
    <row r="235" spans="1:18" ht="12.75" customHeight="1" x14ac:dyDescent="0.2">
      <c r="A235" s="2" t="s">
        <v>45</v>
      </c>
      <c r="B235" s="2"/>
      <c r="C235" s="31" t="s">
        <v>577</v>
      </c>
      <c r="D235" s="2"/>
      <c r="E235" s="20" t="s">
        <v>1076</v>
      </c>
      <c r="F235" s="2"/>
      <c r="G235" s="2"/>
      <c r="H235" s="2"/>
      <c r="I235" s="32">
        <f>0+Q235</f>
        <v>56263.32</v>
      </c>
      <c r="J235" s="2"/>
      <c r="O235">
        <f>0+R235</f>
        <v>11815.297199999999</v>
      </c>
      <c r="Q235">
        <f>0+I236+I240+I244+I248+I252+I256+I260</f>
        <v>56263.32</v>
      </c>
      <c r="R235">
        <f>0+O236+O240+O244+O248+O252+O256+O260</f>
        <v>11815.297199999999</v>
      </c>
    </row>
    <row r="236" spans="1:18" x14ac:dyDescent="0.2">
      <c r="A236" s="18" t="s">
        <v>47</v>
      </c>
      <c r="B236" s="22" t="s">
        <v>214</v>
      </c>
      <c r="C236" s="22" t="s">
        <v>1077</v>
      </c>
      <c r="D236" s="18" t="s">
        <v>66</v>
      </c>
      <c r="E236" s="23" t="s">
        <v>1078</v>
      </c>
      <c r="F236" s="24" t="s">
        <v>97</v>
      </c>
      <c r="G236" s="25">
        <v>64</v>
      </c>
      <c r="H236" s="26">
        <v>393.5</v>
      </c>
      <c r="I236" s="26">
        <f>ROUND(ROUND(H236,2)*ROUND(G236,3),2)</f>
        <v>25184</v>
      </c>
      <c r="J236" s="24"/>
      <c r="O236">
        <f>(I236*21)/100</f>
        <v>5288.64</v>
      </c>
      <c r="P236" t="s">
        <v>23</v>
      </c>
    </row>
    <row r="237" spans="1:18" ht="25.5" x14ac:dyDescent="0.2">
      <c r="A237" s="27" t="s">
        <v>54</v>
      </c>
      <c r="E237" s="28" t="s">
        <v>899</v>
      </c>
    </row>
    <row r="238" spans="1:18" x14ac:dyDescent="0.2">
      <c r="A238" s="29" t="s">
        <v>56</v>
      </c>
      <c r="E238" s="30" t="s">
        <v>66</v>
      </c>
    </row>
    <row r="239" spans="1:18" x14ac:dyDescent="0.2">
      <c r="A239" t="s">
        <v>58</v>
      </c>
      <c r="E239" s="28" t="s">
        <v>66</v>
      </c>
    </row>
    <row r="240" spans="1:18" x14ac:dyDescent="0.2">
      <c r="A240" s="18" t="s">
        <v>47</v>
      </c>
      <c r="B240" s="22" t="s">
        <v>109</v>
      </c>
      <c r="C240" s="22" t="s">
        <v>1079</v>
      </c>
      <c r="D240" s="18" t="s">
        <v>66</v>
      </c>
      <c r="E240" s="23" t="s">
        <v>1080</v>
      </c>
      <c r="F240" s="24" t="s">
        <v>75</v>
      </c>
      <c r="G240" s="25">
        <v>3</v>
      </c>
      <c r="H240" s="26">
        <v>685</v>
      </c>
      <c r="I240" s="26">
        <f>ROUND(ROUND(H240,2)*ROUND(G240,3),2)</f>
        <v>2055</v>
      </c>
      <c r="J240" s="24"/>
      <c r="O240">
        <f>(I240*21)/100</f>
        <v>431.55</v>
      </c>
      <c r="P240" t="s">
        <v>23</v>
      </c>
    </row>
    <row r="241" spans="1:16" ht="25.5" x14ac:dyDescent="0.2">
      <c r="A241" s="27" t="s">
        <v>54</v>
      </c>
      <c r="E241" s="28" t="s">
        <v>914</v>
      </c>
    </row>
    <row r="242" spans="1:16" x14ac:dyDescent="0.2">
      <c r="A242" s="29" t="s">
        <v>56</v>
      </c>
      <c r="E242" s="30" t="s">
        <v>66</v>
      </c>
    </row>
    <row r="243" spans="1:16" ht="51" x14ac:dyDescent="0.2">
      <c r="A243" t="s">
        <v>58</v>
      </c>
      <c r="E243" s="28" t="s">
        <v>1081</v>
      </c>
    </row>
    <row r="244" spans="1:16" x14ac:dyDescent="0.2">
      <c r="A244" s="18" t="s">
        <v>47</v>
      </c>
      <c r="B244" s="22" t="s">
        <v>221</v>
      </c>
      <c r="C244" s="22" t="s">
        <v>1082</v>
      </c>
      <c r="D244" s="18" t="s">
        <v>66</v>
      </c>
      <c r="E244" s="23" t="s">
        <v>1083</v>
      </c>
      <c r="F244" s="24" t="s">
        <v>75</v>
      </c>
      <c r="G244" s="25">
        <v>7</v>
      </c>
      <c r="H244" s="26">
        <v>483.99</v>
      </c>
      <c r="I244" s="26">
        <f>ROUND(ROUND(H244,2)*ROUND(G244,3),2)</f>
        <v>3387.93</v>
      </c>
      <c r="J244" s="24"/>
      <c r="O244">
        <f>(I244*21)/100</f>
        <v>711.46529999999996</v>
      </c>
      <c r="P244" t="s">
        <v>23</v>
      </c>
    </row>
    <row r="245" spans="1:16" ht="25.5" x14ac:dyDescent="0.2">
      <c r="A245" s="27" t="s">
        <v>54</v>
      </c>
      <c r="E245" s="28" t="s">
        <v>1084</v>
      </c>
    </row>
    <row r="246" spans="1:16" x14ac:dyDescent="0.2">
      <c r="A246" s="29" t="s">
        <v>56</v>
      </c>
      <c r="E246" s="30" t="s">
        <v>66</v>
      </c>
    </row>
    <row r="247" spans="1:16" ht="51" x14ac:dyDescent="0.2">
      <c r="A247" t="s">
        <v>58</v>
      </c>
      <c r="E247" s="28" t="s">
        <v>1085</v>
      </c>
    </row>
    <row r="248" spans="1:16" x14ac:dyDescent="0.2">
      <c r="A248" s="18" t="s">
        <v>47</v>
      </c>
      <c r="B248" s="22" t="s">
        <v>175</v>
      </c>
      <c r="C248" s="22" t="s">
        <v>1086</v>
      </c>
      <c r="D248" s="18" t="s">
        <v>66</v>
      </c>
      <c r="E248" s="23" t="s">
        <v>1087</v>
      </c>
      <c r="F248" s="24" t="s">
        <v>75</v>
      </c>
      <c r="G248" s="25">
        <v>4</v>
      </c>
      <c r="H248" s="26">
        <v>870</v>
      </c>
      <c r="I248" s="26">
        <f>ROUND(ROUND(H248,2)*ROUND(G248,3),2)</f>
        <v>3480</v>
      </c>
      <c r="J248" s="24"/>
      <c r="O248">
        <f>(I248*21)/100</f>
        <v>730.8</v>
      </c>
      <c r="P248" t="s">
        <v>23</v>
      </c>
    </row>
    <row r="249" spans="1:16" ht="25.5" x14ac:dyDescent="0.2">
      <c r="A249" s="27" t="s">
        <v>54</v>
      </c>
      <c r="E249" s="28" t="s">
        <v>937</v>
      </c>
    </row>
    <row r="250" spans="1:16" x14ac:dyDescent="0.2">
      <c r="A250" s="29" t="s">
        <v>56</v>
      </c>
      <c r="E250" s="30" t="s">
        <v>66</v>
      </c>
    </row>
    <row r="251" spans="1:16" ht="51" x14ac:dyDescent="0.2">
      <c r="A251" t="s">
        <v>58</v>
      </c>
      <c r="E251" s="28" t="s">
        <v>1085</v>
      </c>
    </row>
    <row r="252" spans="1:16" x14ac:dyDescent="0.2">
      <c r="A252" s="18" t="s">
        <v>47</v>
      </c>
      <c r="B252" s="22" t="s">
        <v>178</v>
      </c>
      <c r="C252" s="22" t="s">
        <v>1088</v>
      </c>
      <c r="D252" s="18" t="s">
        <v>66</v>
      </c>
      <c r="E252" s="23" t="s">
        <v>1089</v>
      </c>
      <c r="F252" s="24" t="s">
        <v>75</v>
      </c>
      <c r="G252" s="25">
        <v>2</v>
      </c>
      <c r="H252" s="26">
        <v>1201</v>
      </c>
      <c r="I252" s="26">
        <f>ROUND(ROUND(H252,2)*ROUND(G252,3),2)</f>
        <v>2402</v>
      </c>
      <c r="J252" s="24"/>
      <c r="O252">
        <f>(I252*21)/100</f>
        <v>504.42</v>
      </c>
      <c r="P252" t="s">
        <v>23</v>
      </c>
    </row>
    <row r="253" spans="1:16" ht="25.5" x14ac:dyDescent="0.2">
      <c r="A253" s="27" t="s">
        <v>54</v>
      </c>
      <c r="E253" s="28" t="s">
        <v>895</v>
      </c>
    </row>
    <row r="254" spans="1:16" x14ac:dyDescent="0.2">
      <c r="A254" s="29" t="s">
        <v>56</v>
      </c>
      <c r="E254" s="30" t="s">
        <v>66</v>
      </c>
    </row>
    <row r="255" spans="1:16" ht="51" x14ac:dyDescent="0.2">
      <c r="A255" t="s">
        <v>58</v>
      </c>
      <c r="E255" s="28" t="s">
        <v>1090</v>
      </c>
    </row>
    <row r="256" spans="1:16" x14ac:dyDescent="0.2">
      <c r="A256" s="18" t="s">
        <v>47</v>
      </c>
      <c r="B256" s="22" t="s">
        <v>120</v>
      </c>
      <c r="C256" s="22" t="s">
        <v>1091</v>
      </c>
      <c r="D256" s="18" t="s">
        <v>66</v>
      </c>
      <c r="E256" s="23" t="s">
        <v>1092</v>
      </c>
      <c r="F256" s="24" t="s">
        <v>75</v>
      </c>
      <c r="G256" s="25">
        <v>18</v>
      </c>
      <c r="H256" s="26">
        <v>1000</v>
      </c>
      <c r="I256" s="26">
        <f>ROUND(ROUND(H256,2)*ROUND(G256,3),2)</f>
        <v>18000</v>
      </c>
      <c r="J256" s="24"/>
      <c r="O256">
        <f>(I256*21)/100</f>
        <v>3780</v>
      </c>
      <c r="P256" t="s">
        <v>23</v>
      </c>
    </row>
    <row r="257" spans="1:18" ht="25.5" x14ac:dyDescent="0.2">
      <c r="A257" s="27" t="s">
        <v>54</v>
      </c>
      <c r="E257" s="28" t="s">
        <v>1093</v>
      </c>
    </row>
    <row r="258" spans="1:18" x14ac:dyDescent="0.2">
      <c r="A258" s="29" t="s">
        <v>56</v>
      </c>
      <c r="E258" s="30" t="s">
        <v>66</v>
      </c>
    </row>
    <row r="259" spans="1:18" ht="51" x14ac:dyDescent="0.2">
      <c r="A259" t="s">
        <v>58</v>
      </c>
      <c r="E259" s="28" t="s">
        <v>1094</v>
      </c>
    </row>
    <row r="260" spans="1:18" x14ac:dyDescent="0.2">
      <c r="A260" s="18" t="s">
        <v>47</v>
      </c>
      <c r="B260" s="22" t="s">
        <v>129</v>
      </c>
      <c r="C260" s="22" t="s">
        <v>1095</v>
      </c>
      <c r="D260" s="18" t="s">
        <v>66</v>
      </c>
      <c r="E260" s="23" t="s">
        <v>1096</v>
      </c>
      <c r="F260" s="24" t="s">
        <v>75</v>
      </c>
      <c r="G260" s="25">
        <v>1.2</v>
      </c>
      <c r="H260" s="26">
        <v>1461.99</v>
      </c>
      <c r="I260" s="26">
        <f>ROUND(ROUND(H260,2)*ROUND(G260,3),2)</f>
        <v>1754.39</v>
      </c>
      <c r="J260" s="24"/>
      <c r="O260">
        <f>(I260*21)/100</f>
        <v>368.42190000000005</v>
      </c>
      <c r="P260" t="s">
        <v>23</v>
      </c>
    </row>
    <row r="261" spans="1:18" ht="38.25" x14ac:dyDescent="0.2">
      <c r="A261" s="27" t="s">
        <v>54</v>
      </c>
      <c r="E261" s="28" t="s">
        <v>1097</v>
      </c>
    </row>
    <row r="262" spans="1:18" x14ac:dyDescent="0.2">
      <c r="A262" s="29" t="s">
        <v>56</v>
      </c>
      <c r="E262" s="30" t="s">
        <v>66</v>
      </c>
    </row>
    <row r="263" spans="1:18" ht="51" x14ac:dyDescent="0.2">
      <c r="A263" t="s">
        <v>58</v>
      </c>
      <c r="E263" s="28" t="s">
        <v>1098</v>
      </c>
    </row>
    <row r="264" spans="1:18" ht="12.75" customHeight="1" x14ac:dyDescent="0.2">
      <c r="A264" s="2" t="s">
        <v>45</v>
      </c>
      <c r="B264" s="2"/>
      <c r="C264" s="31" t="s">
        <v>574</v>
      </c>
      <c r="D264" s="2"/>
      <c r="E264" s="20" t="s">
        <v>1099</v>
      </c>
      <c r="F264" s="2"/>
      <c r="G264" s="2"/>
      <c r="H264" s="2"/>
      <c r="I264" s="32">
        <f>0+Q264</f>
        <v>4977.1400000000003</v>
      </c>
      <c r="J264" s="2"/>
      <c r="O264">
        <f>0+R264</f>
        <v>1045.1994</v>
      </c>
      <c r="Q264">
        <f>0+I265</f>
        <v>4977.1400000000003</v>
      </c>
      <c r="R264">
        <f>0+O265</f>
        <v>1045.1994</v>
      </c>
    </row>
    <row r="265" spans="1:18" x14ac:dyDescent="0.2">
      <c r="A265" s="18" t="s">
        <v>47</v>
      </c>
      <c r="B265" s="22" t="s">
        <v>141</v>
      </c>
      <c r="C265" s="22" t="s">
        <v>1100</v>
      </c>
      <c r="D265" s="18" t="s">
        <v>66</v>
      </c>
      <c r="E265" s="23" t="s">
        <v>1101</v>
      </c>
      <c r="F265" s="24" t="s">
        <v>97</v>
      </c>
      <c r="G265" s="25">
        <v>14</v>
      </c>
      <c r="H265" s="26">
        <v>355.51</v>
      </c>
      <c r="I265" s="26">
        <f>ROUND(ROUND(H265,2)*ROUND(G265,3),2)</f>
        <v>4977.1400000000003</v>
      </c>
      <c r="J265" s="24"/>
      <c r="O265">
        <f>(I265*21)/100</f>
        <v>1045.1994</v>
      </c>
      <c r="P265" t="s">
        <v>23</v>
      </c>
    </row>
    <row r="266" spans="1:18" ht="25.5" x14ac:dyDescent="0.2">
      <c r="A266" s="27" t="s">
        <v>54</v>
      </c>
      <c r="E266" s="28" t="s">
        <v>1102</v>
      </c>
    </row>
    <row r="267" spans="1:18" x14ac:dyDescent="0.2">
      <c r="A267" s="29" t="s">
        <v>56</v>
      </c>
      <c r="E267" s="30" t="s">
        <v>66</v>
      </c>
    </row>
    <row r="268" spans="1:18" ht="63.75" x14ac:dyDescent="0.2">
      <c r="A268" t="s">
        <v>58</v>
      </c>
      <c r="E268" s="28" t="s">
        <v>1103</v>
      </c>
    </row>
    <row r="269" spans="1:18" ht="12.75" customHeight="1" x14ac:dyDescent="0.2">
      <c r="A269" s="2" t="s">
        <v>45</v>
      </c>
      <c r="B269" s="2"/>
      <c r="C269" s="31" t="s">
        <v>389</v>
      </c>
      <c r="D269" s="2"/>
      <c r="E269" s="20" t="s">
        <v>1104</v>
      </c>
      <c r="F269" s="2"/>
      <c r="G269" s="2"/>
      <c r="H269" s="2"/>
      <c r="I269" s="32">
        <f>0+Q269</f>
        <v>46105.760000000002</v>
      </c>
      <c r="J269" s="2"/>
      <c r="O269">
        <f>0+R269</f>
        <v>9682.2096000000001</v>
      </c>
      <c r="Q269">
        <f>0+I270+I274+I278+I282+I286+I290+I294+I298+I302+I306+I310</f>
        <v>46105.760000000002</v>
      </c>
      <c r="R269">
        <f>0+O270+O274+O278+O282+O286+O290+O294+O298+O302+O306+O310</f>
        <v>9682.2096000000001</v>
      </c>
    </row>
    <row r="270" spans="1:18" x14ac:dyDescent="0.2">
      <c r="A270" s="18" t="s">
        <v>47</v>
      </c>
      <c r="B270" s="22" t="s">
        <v>135</v>
      </c>
      <c r="C270" s="22" t="s">
        <v>1105</v>
      </c>
      <c r="D270" s="18" t="s">
        <v>66</v>
      </c>
      <c r="E270" s="23" t="s">
        <v>1106</v>
      </c>
      <c r="F270" s="24" t="s">
        <v>75</v>
      </c>
      <c r="G270" s="25">
        <v>3</v>
      </c>
      <c r="H270" s="26">
        <v>926</v>
      </c>
      <c r="I270" s="26">
        <f>ROUND(ROUND(H270,2)*ROUND(G270,3),2)</f>
        <v>2778</v>
      </c>
      <c r="J270" s="24"/>
      <c r="O270">
        <f>(I270*21)/100</f>
        <v>583.38</v>
      </c>
      <c r="P270" t="s">
        <v>23</v>
      </c>
    </row>
    <row r="271" spans="1:18" ht="25.5" x14ac:dyDescent="0.2">
      <c r="A271" s="27" t="s">
        <v>54</v>
      </c>
      <c r="E271" s="28" t="s">
        <v>914</v>
      </c>
    </row>
    <row r="272" spans="1:18" x14ac:dyDescent="0.2">
      <c r="A272" s="29" t="s">
        <v>56</v>
      </c>
      <c r="E272" s="30" t="s">
        <v>66</v>
      </c>
    </row>
    <row r="273" spans="1:16" ht="127.5" x14ac:dyDescent="0.2">
      <c r="A273" t="s">
        <v>58</v>
      </c>
      <c r="E273" s="28" t="s">
        <v>1107</v>
      </c>
    </row>
    <row r="274" spans="1:16" x14ac:dyDescent="0.2">
      <c r="A274" s="18" t="s">
        <v>47</v>
      </c>
      <c r="B274" s="22" t="s">
        <v>147</v>
      </c>
      <c r="C274" s="22" t="s">
        <v>1108</v>
      </c>
      <c r="D274" s="18" t="s">
        <v>66</v>
      </c>
      <c r="E274" s="23" t="s">
        <v>1109</v>
      </c>
      <c r="F274" s="24" t="s">
        <v>75</v>
      </c>
      <c r="G274" s="25">
        <v>3</v>
      </c>
      <c r="H274" s="26">
        <v>422.51</v>
      </c>
      <c r="I274" s="26">
        <f>ROUND(ROUND(H274,2)*ROUND(G274,3),2)</f>
        <v>1267.53</v>
      </c>
      <c r="J274" s="24"/>
      <c r="O274">
        <f>(I274*21)/100</f>
        <v>266.18130000000002</v>
      </c>
      <c r="P274" t="s">
        <v>23</v>
      </c>
    </row>
    <row r="275" spans="1:16" ht="25.5" x14ac:dyDescent="0.2">
      <c r="A275" s="27" t="s">
        <v>54</v>
      </c>
      <c r="E275" s="28" t="s">
        <v>914</v>
      </c>
    </row>
    <row r="276" spans="1:16" x14ac:dyDescent="0.2">
      <c r="A276" s="29" t="s">
        <v>56</v>
      </c>
      <c r="E276" s="30" t="s">
        <v>66</v>
      </c>
    </row>
    <row r="277" spans="1:16" ht="127.5" x14ac:dyDescent="0.2">
      <c r="A277" t="s">
        <v>58</v>
      </c>
      <c r="E277" s="28" t="s">
        <v>1110</v>
      </c>
    </row>
    <row r="278" spans="1:16" x14ac:dyDescent="0.2">
      <c r="A278" s="18" t="s">
        <v>47</v>
      </c>
      <c r="B278" s="22" t="s">
        <v>152</v>
      </c>
      <c r="C278" s="22" t="s">
        <v>1111</v>
      </c>
      <c r="D278" s="18" t="s">
        <v>66</v>
      </c>
      <c r="E278" s="23" t="s">
        <v>1112</v>
      </c>
      <c r="F278" s="24" t="s">
        <v>75</v>
      </c>
      <c r="G278" s="25">
        <v>2</v>
      </c>
      <c r="H278" s="26">
        <v>1933.01</v>
      </c>
      <c r="I278" s="26">
        <f>ROUND(ROUND(H278,2)*ROUND(G278,3),2)</f>
        <v>3866.02</v>
      </c>
      <c r="J278" s="24"/>
      <c r="O278">
        <f>(I278*21)/100</f>
        <v>811.86419999999998</v>
      </c>
      <c r="P278" t="s">
        <v>23</v>
      </c>
    </row>
    <row r="279" spans="1:16" ht="25.5" x14ac:dyDescent="0.2">
      <c r="A279" s="27" t="s">
        <v>54</v>
      </c>
      <c r="E279" s="28" t="s">
        <v>895</v>
      </c>
    </row>
    <row r="280" spans="1:16" x14ac:dyDescent="0.2">
      <c r="A280" s="29" t="s">
        <v>56</v>
      </c>
      <c r="E280" s="30" t="s">
        <v>66</v>
      </c>
    </row>
    <row r="281" spans="1:16" ht="127.5" x14ac:dyDescent="0.2">
      <c r="A281" t="s">
        <v>58</v>
      </c>
      <c r="E281" s="28" t="s">
        <v>1107</v>
      </c>
    </row>
    <row r="282" spans="1:16" x14ac:dyDescent="0.2">
      <c r="A282" s="18" t="s">
        <v>47</v>
      </c>
      <c r="B282" s="22" t="s">
        <v>313</v>
      </c>
      <c r="C282" s="22" t="s">
        <v>1113</v>
      </c>
      <c r="D282" s="18" t="s">
        <v>66</v>
      </c>
      <c r="E282" s="23" t="s">
        <v>1114</v>
      </c>
      <c r="F282" s="24" t="s">
        <v>97</v>
      </c>
      <c r="G282" s="25">
        <v>3</v>
      </c>
      <c r="H282" s="26">
        <v>24.59</v>
      </c>
      <c r="I282" s="26">
        <f>ROUND(ROUND(H282,2)*ROUND(G282,3),2)</f>
        <v>73.77</v>
      </c>
      <c r="J282" s="24"/>
      <c r="O282">
        <f>(I282*21)/100</f>
        <v>15.491699999999998</v>
      </c>
      <c r="P282" t="s">
        <v>23</v>
      </c>
    </row>
    <row r="283" spans="1:16" ht="25.5" x14ac:dyDescent="0.2">
      <c r="A283" s="27" t="s">
        <v>54</v>
      </c>
      <c r="E283" s="28" t="s">
        <v>914</v>
      </c>
    </row>
    <row r="284" spans="1:16" x14ac:dyDescent="0.2">
      <c r="A284" s="29" t="s">
        <v>56</v>
      </c>
      <c r="E284" s="30" t="s">
        <v>66</v>
      </c>
    </row>
    <row r="285" spans="1:16" ht="38.25" x14ac:dyDescent="0.2">
      <c r="A285" t="s">
        <v>58</v>
      </c>
      <c r="E285" s="28" t="s">
        <v>1115</v>
      </c>
    </row>
    <row r="286" spans="1:16" x14ac:dyDescent="0.2">
      <c r="A286" s="18" t="s">
        <v>47</v>
      </c>
      <c r="B286" s="22" t="s">
        <v>486</v>
      </c>
      <c r="C286" s="22" t="s">
        <v>1116</v>
      </c>
      <c r="D286" s="18" t="s">
        <v>66</v>
      </c>
      <c r="E286" s="23" t="s">
        <v>1117</v>
      </c>
      <c r="F286" s="24" t="s">
        <v>97</v>
      </c>
      <c r="G286" s="25">
        <v>3</v>
      </c>
      <c r="H286" s="26">
        <v>118.49</v>
      </c>
      <c r="I286" s="26">
        <f>ROUND(ROUND(H286,2)*ROUND(G286,3),2)</f>
        <v>355.47</v>
      </c>
      <c r="J286" s="24"/>
      <c r="O286">
        <f>(I286*21)/100</f>
        <v>74.648700000000005</v>
      </c>
      <c r="P286" t="s">
        <v>23</v>
      </c>
    </row>
    <row r="287" spans="1:16" ht="25.5" x14ac:dyDescent="0.2">
      <c r="A287" s="27" t="s">
        <v>54</v>
      </c>
      <c r="E287" s="28" t="s">
        <v>914</v>
      </c>
    </row>
    <row r="288" spans="1:16" x14ac:dyDescent="0.2">
      <c r="A288" s="29" t="s">
        <v>56</v>
      </c>
      <c r="E288" s="30" t="s">
        <v>66</v>
      </c>
    </row>
    <row r="289" spans="1:16" ht="25.5" x14ac:dyDescent="0.2">
      <c r="A289" t="s">
        <v>58</v>
      </c>
      <c r="E289" s="28" t="s">
        <v>1118</v>
      </c>
    </row>
    <row r="290" spans="1:16" x14ac:dyDescent="0.2">
      <c r="A290" s="18" t="s">
        <v>47</v>
      </c>
      <c r="B290" s="22" t="s">
        <v>442</v>
      </c>
      <c r="C290" s="22" t="s">
        <v>1119</v>
      </c>
      <c r="D290" s="18" t="s">
        <v>66</v>
      </c>
      <c r="E290" s="23" t="s">
        <v>1120</v>
      </c>
      <c r="F290" s="24" t="s">
        <v>97</v>
      </c>
      <c r="G290" s="25">
        <v>64</v>
      </c>
      <c r="H290" s="26">
        <v>31.9</v>
      </c>
      <c r="I290" s="26">
        <f>ROUND(ROUND(H290,2)*ROUND(G290,3),2)</f>
        <v>2041.6</v>
      </c>
      <c r="J290" s="24"/>
      <c r="O290">
        <f>(I290*21)/100</f>
        <v>428.73599999999999</v>
      </c>
      <c r="P290" t="s">
        <v>23</v>
      </c>
    </row>
    <row r="291" spans="1:16" ht="25.5" x14ac:dyDescent="0.2">
      <c r="A291" s="27" t="s">
        <v>54</v>
      </c>
      <c r="E291" s="28" t="s">
        <v>899</v>
      </c>
    </row>
    <row r="292" spans="1:16" x14ac:dyDescent="0.2">
      <c r="A292" s="29" t="s">
        <v>56</v>
      </c>
      <c r="E292" s="30" t="s">
        <v>66</v>
      </c>
    </row>
    <row r="293" spans="1:16" ht="38.25" x14ac:dyDescent="0.2">
      <c r="A293" t="s">
        <v>58</v>
      </c>
      <c r="E293" s="28" t="s">
        <v>1115</v>
      </c>
    </row>
    <row r="294" spans="1:16" x14ac:dyDescent="0.2">
      <c r="A294" s="18" t="s">
        <v>47</v>
      </c>
      <c r="B294" s="22" t="s">
        <v>492</v>
      </c>
      <c r="C294" s="22" t="s">
        <v>1121</v>
      </c>
      <c r="D294" s="18" t="s">
        <v>66</v>
      </c>
      <c r="E294" s="23" t="s">
        <v>1122</v>
      </c>
      <c r="F294" s="24" t="s">
        <v>97</v>
      </c>
      <c r="G294" s="25">
        <v>64</v>
      </c>
      <c r="H294" s="26">
        <v>226.5</v>
      </c>
      <c r="I294" s="26">
        <f>ROUND(ROUND(H294,2)*ROUND(G294,3),2)</f>
        <v>14496</v>
      </c>
      <c r="J294" s="24"/>
      <c r="O294">
        <f>(I294*21)/100</f>
        <v>3044.16</v>
      </c>
      <c r="P294" t="s">
        <v>23</v>
      </c>
    </row>
    <row r="295" spans="1:16" ht="25.5" x14ac:dyDescent="0.2">
      <c r="A295" s="27" t="s">
        <v>54</v>
      </c>
      <c r="E295" s="28" t="s">
        <v>899</v>
      </c>
    </row>
    <row r="296" spans="1:16" x14ac:dyDescent="0.2">
      <c r="A296" s="29" t="s">
        <v>56</v>
      </c>
      <c r="E296" s="30" t="s">
        <v>66</v>
      </c>
    </row>
    <row r="297" spans="1:16" ht="25.5" x14ac:dyDescent="0.2">
      <c r="A297" t="s">
        <v>58</v>
      </c>
      <c r="E297" s="28" t="s">
        <v>1118</v>
      </c>
    </row>
    <row r="298" spans="1:16" x14ac:dyDescent="0.2">
      <c r="A298" s="18" t="s">
        <v>47</v>
      </c>
      <c r="B298" s="22" t="s">
        <v>448</v>
      </c>
      <c r="C298" s="22" t="s">
        <v>1123</v>
      </c>
      <c r="D298" s="18" t="s">
        <v>66</v>
      </c>
      <c r="E298" s="23" t="s">
        <v>1124</v>
      </c>
      <c r="F298" s="24" t="s">
        <v>75</v>
      </c>
      <c r="G298" s="25">
        <v>5</v>
      </c>
      <c r="H298" s="26">
        <v>691</v>
      </c>
      <c r="I298" s="26">
        <f>ROUND(ROUND(H298,2)*ROUND(G298,3),2)</f>
        <v>3455</v>
      </c>
      <c r="J298" s="24"/>
      <c r="O298">
        <f>(I298*21)/100</f>
        <v>725.55</v>
      </c>
      <c r="P298" t="s">
        <v>23</v>
      </c>
    </row>
    <row r="299" spans="1:16" ht="25.5" x14ac:dyDescent="0.2">
      <c r="A299" s="27" t="s">
        <v>54</v>
      </c>
      <c r="E299" s="28" t="s">
        <v>910</v>
      </c>
    </row>
    <row r="300" spans="1:16" x14ac:dyDescent="0.2">
      <c r="A300" s="29" t="s">
        <v>56</v>
      </c>
      <c r="E300" s="30" t="s">
        <v>66</v>
      </c>
    </row>
    <row r="301" spans="1:16" ht="38.25" x14ac:dyDescent="0.2">
      <c r="A301" t="s">
        <v>58</v>
      </c>
      <c r="E301" s="28" t="s">
        <v>1125</v>
      </c>
    </row>
    <row r="302" spans="1:16" x14ac:dyDescent="0.2">
      <c r="A302" s="18" t="s">
        <v>47</v>
      </c>
      <c r="B302" s="22" t="s">
        <v>835</v>
      </c>
      <c r="C302" s="22" t="s">
        <v>1126</v>
      </c>
      <c r="D302" s="18" t="s">
        <v>66</v>
      </c>
      <c r="E302" s="23" t="s">
        <v>1127</v>
      </c>
      <c r="F302" s="24" t="s">
        <v>75</v>
      </c>
      <c r="G302" s="25">
        <v>3</v>
      </c>
      <c r="H302" s="26">
        <v>1317.99</v>
      </c>
      <c r="I302" s="26">
        <f>ROUND(ROUND(H302,2)*ROUND(G302,3),2)</f>
        <v>3953.97</v>
      </c>
      <c r="J302" s="24"/>
      <c r="O302">
        <f>(I302*21)/100</f>
        <v>830.33369999999991</v>
      </c>
      <c r="P302" t="s">
        <v>23</v>
      </c>
    </row>
    <row r="303" spans="1:16" ht="25.5" x14ac:dyDescent="0.2">
      <c r="A303" s="27" t="s">
        <v>54</v>
      </c>
      <c r="E303" s="28" t="s">
        <v>914</v>
      </c>
    </row>
    <row r="304" spans="1:16" x14ac:dyDescent="0.2">
      <c r="A304" s="29" t="s">
        <v>56</v>
      </c>
      <c r="E304" s="30" t="s">
        <v>66</v>
      </c>
    </row>
    <row r="305" spans="1:18" ht="38.25" x14ac:dyDescent="0.2">
      <c r="A305" t="s">
        <v>58</v>
      </c>
      <c r="E305" s="28" t="s">
        <v>1125</v>
      </c>
    </row>
    <row r="306" spans="1:18" x14ac:dyDescent="0.2">
      <c r="A306" s="18" t="s">
        <v>47</v>
      </c>
      <c r="B306" s="22" t="s">
        <v>843</v>
      </c>
      <c r="C306" s="22" t="s">
        <v>1128</v>
      </c>
      <c r="D306" s="18" t="s">
        <v>66</v>
      </c>
      <c r="E306" s="23" t="s">
        <v>1129</v>
      </c>
      <c r="F306" s="24" t="s">
        <v>75</v>
      </c>
      <c r="G306" s="25">
        <v>8</v>
      </c>
      <c r="H306" s="26">
        <v>1423</v>
      </c>
      <c r="I306" s="26">
        <f>ROUND(ROUND(H306,2)*ROUND(G306,3),2)</f>
        <v>11384</v>
      </c>
      <c r="J306" s="24"/>
      <c r="O306">
        <f>(I306*21)/100</f>
        <v>2390.64</v>
      </c>
      <c r="P306" t="s">
        <v>23</v>
      </c>
    </row>
    <row r="307" spans="1:18" ht="25.5" x14ac:dyDescent="0.2">
      <c r="A307" s="27" t="s">
        <v>54</v>
      </c>
      <c r="E307" s="28" t="s">
        <v>1130</v>
      </c>
    </row>
    <row r="308" spans="1:18" x14ac:dyDescent="0.2">
      <c r="A308" s="29" t="s">
        <v>56</v>
      </c>
      <c r="E308" s="30" t="s">
        <v>66</v>
      </c>
    </row>
    <row r="309" spans="1:18" x14ac:dyDescent="0.2">
      <c r="A309" t="s">
        <v>58</v>
      </c>
      <c r="E309" s="28" t="s">
        <v>66</v>
      </c>
    </row>
    <row r="310" spans="1:18" x14ac:dyDescent="0.2">
      <c r="A310" s="18" t="s">
        <v>47</v>
      </c>
      <c r="B310" s="22" t="s">
        <v>644</v>
      </c>
      <c r="C310" s="22" t="s">
        <v>1131</v>
      </c>
      <c r="D310" s="18" t="s">
        <v>66</v>
      </c>
      <c r="E310" s="23" t="s">
        <v>1132</v>
      </c>
      <c r="F310" s="24" t="s">
        <v>97</v>
      </c>
      <c r="G310" s="25">
        <v>68</v>
      </c>
      <c r="H310" s="26">
        <v>35.799999999999997</v>
      </c>
      <c r="I310" s="26">
        <f>ROUND(ROUND(H310,2)*ROUND(G310,3),2)</f>
        <v>2434.4</v>
      </c>
      <c r="J310" s="24"/>
      <c r="O310">
        <f>(I310*21)/100</f>
        <v>511.22399999999999</v>
      </c>
      <c r="P310" t="s">
        <v>23</v>
      </c>
    </row>
    <row r="311" spans="1:18" ht="25.5" x14ac:dyDescent="0.2">
      <c r="A311" s="27" t="s">
        <v>54</v>
      </c>
      <c r="E311" s="28" t="s">
        <v>1133</v>
      </c>
    </row>
    <row r="312" spans="1:18" x14ac:dyDescent="0.2">
      <c r="A312" s="29" t="s">
        <v>56</v>
      </c>
      <c r="E312" s="30" t="s">
        <v>66</v>
      </c>
    </row>
    <row r="313" spans="1:18" x14ac:dyDescent="0.2">
      <c r="A313" t="s">
        <v>58</v>
      </c>
      <c r="E313" s="28" t="s">
        <v>66</v>
      </c>
    </row>
    <row r="314" spans="1:18" ht="12.75" customHeight="1" x14ac:dyDescent="0.2">
      <c r="A314" s="2" t="s">
        <v>45</v>
      </c>
      <c r="B314" s="2"/>
      <c r="C314" s="31" t="s">
        <v>723</v>
      </c>
      <c r="D314" s="2"/>
      <c r="E314" s="20" t="s">
        <v>1134</v>
      </c>
      <c r="F314" s="2"/>
      <c r="G314" s="2"/>
      <c r="H314" s="2"/>
      <c r="I314" s="32">
        <f>0+Q314</f>
        <v>7237.35</v>
      </c>
      <c r="J314" s="2"/>
      <c r="O314">
        <f>0+R314</f>
        <v>1519.8434999999999</v>
      </c>
      <c r="Q314">
        <f>0+I315</f>
        <v>7237.35</v>
      </c>
      <c r="R314">
        <f>0+O315</f>
        <v>1519.8434999999999</v>
      </c>
    </row>
    <row r="315" spans="1:18" x14ac:dyDescent="0.2">
      <c r="A315" s="18" t="s">
        <v>47</v>
      </c>
      <c r="B315" s="22" t="s">
        <v>322</v>
      </c>
      <c r="C315" s="22" t="s">
        <v>1135</v>
      </c>
      <c r="D315" s="18" t="s">
        <v>66</v>
      </c>
      <c r="E315" s="23" t="s">
        <v>1136</v>
      </c>
      <c r="F315" s="24" t="s">
        <v>345</v>
      </c>
      <c r="G315" s="25">
        <v>15</v>
      </c>
      <c r="H315" s="26">
        <v>482.49</v>
      </c>
      <c r="I315" s="26">
        <f>ROUND(ROUND(H315,2)*ROUND(G315,3),2)</f>
        <v>7237.35</v>
      </c>
      <c r="J315" s="24"/>
      <c r="O315">
        <f>(I315*21)/100</f>
        <v>1519.8434999999999</v>
      </c>
      <c r="P315" t="s">
        <v>23</v>
      </c>
    </row>
    <row r="316" spans="1:18" ht="25.5" x14ac:dyDescent="0.2">
      <c r="A316" s="27" t="s">
        <v>54</v>
      </c>
      <c r="E316" s="28" t="s">
        <v>1137</v>
      </c>
    </row>
    <row r="317" spans="1:18" x14ac:dyDescent="0.2">
      <c r="A317" s="29" t="s">
        <v>56</v>
      </c>
      <c r="E317" s="30" t="s">
        <v>66</v>
      </c>
    </row>
    <row r="318" spans="1:18" ht="153" x14ac:dyDescent="0.2">
      <c r="A318" t="s">
        <v>58</v>
      </c>
      <c r="E318" s="28" t="s">
        <v>1138</v>
      </c>
    </row>
    <row r="319" spans="1:18" ht="12.75" customHeight="1" x14ac:dyDescent="0.2">
      <c r="A319" s="2" t="s">
        <v>45</v>
      </c>
      <c r="B319" s="2"/>
      <c r="C319" s="31" t="s">
        <v>651</v>
      </c>
      <c r="D319" s="2"/>
      <c r="E319" s="20" t="s">
        <v>1139</v>
      </c>
      <c r="F319" s="2"/>
      <c r="G319" s="2"/>
      <c r="H319" s="2"/>
      <c r="I319" s="32">
        <f>0+Q319</f>
        <v>2700</v>
      </c>
      <c r="J319" s="2"/>
      <c r="O319">
        <f>0+R319</f>
        <v>567</v>
      </c>
      <c r="Q319">
        <f>0+I320</f>
        <v>2700</v>
      </c>
      <c r="R319">
        <f>0+O320</f>
        <v>567</v>
      </c>
    </row>
    <row r="320" spans="1:18" x14ac:dyDescent="0.2">
      <c r="A320" s="18" t="s">
        <v>47</v>
      </c>
      <c r="B320" s="22" t="s">
        <v>481</v>
      </c>
      <c r="C320" s="22" t="s">
        <v>1140</v>
      </c>
      <c r="D320" s="18" t="s">
        <v>66</v>
      </c>
      <c r="E320" s="23" t="s">
        <v>1141</v>
      </c>
      <c r="F320" s="24" t="s">
        <v>97</v>
      </c>
      <c r="G320" s="25">
        <v>36</v>
      </c>
      <c r="H320" s="26">
        <v>75</v>
      </c>
      <c r="I320" s="26">
        <f>ROUND(ROUND(H320,2)*ROUND(G320,3),2)</f>
        <v>2700</v>
      </c>
      <c r="J320" s="24"/>
      <c r="O320">
        <f>(I320*21)/100</f>
        <v>567</v>
      </c>
      <c r="P320" t="s">
        <v>23</v>
      </c>
    </row>
    <row r="321" spans="1:18" ht="25.5" x14ac:dyDescent="0.2">
      <c r="A321" s="27" t="s">
        <v>54</v>
      </c>
      <c r="E321" s="28" t="s">
        <v>1142</v>
      </c>
    </row>
    <row r="322" spans="1:18" x14ac:dyDescent="0.2">
      <c r="A322" s="29" t="s">
        <v>56</v>
      </c>
      <c r="E322" s="30" t="s">
        <v>66</v>
      </c>
    </row>
    <row r="323" spans="1:18" ht="25.5" x14ac:dyDescent="0.2">
      <c r="A323" t="s">
        <v>58</v>
      </c>
      <c r="E323" s="28" t="s">
        <v>1143</v>
      </c>
    </row>
    <row r="324" spans="1:18" ht="12.75" customHeight="1" x14ac:dyDescent="0.2">
      <c r="A324" s="2" t="s">
        <v>45</v>
      </c>
      <c r="B324" s="2"/>
      <c r="C324" s="31" t="s">
        <v>366</v>
      </c>
      <c r="D324" s="2"/>
      <c r="E324" s="20" t="s">
        <v>1144</v>
      </c>
      <c r="F324" s="2"/>
      <c r="G324" s="2"/>
      <c r="H324" s="2"/>
      <c r="I324" s="32">
        <f>0+Q324</f>
        <v>3185.95</v>
      </c>
      <c r="J324" s="2"/>
      <c r="O324">
        <f>0+R324</f>
        <v>669.04949999999997</v>
      </c>
      <c r="Q324">
        <f>0+I325</f>
        <v>3185.95</v>
      </c>
      <c r="R324">
        <f>0+O325</f>
        <v>669.04949999999997</v>
      </c>
    </row>
    <row r="325" spans="1:18" x14ac:dyDescent="0.2">
      <c r="A325" s="18" t="s">
        <v>47</v>
      </c>
      <c r="B325" s="22" t="s">
        <v>466</v>
      </c>
      <c r="C325" s="22" t="s">
        <v>1145</v>
      </c>
      <c r="D325" s="18" t="s">
        <v>66</v>
      </c>
      <c r="E325" s="23" t="s">
        <v>1146</v>
      </c>
      <c r="F325" s="24" t="s">
        <v>52</v>
      </c>
      <c r="G325" s="25">
        <v>2.282</v>
      </c>
      <c r="H325" s="26">
        <v>1396.12</v>
      </c>
      <c r="I325" s="26">
        <f>ROUND(ROUND(H325,2)*ROUND(G325,3),2)</f>
        <v>3185.95</v>
      </c>
      <c r="J325" s="24"/>
      <c r="O325">
        <f>(I325*21)/100</f>
        <v>669.04949999999997</v>
      </c>
      <c r="P325" t="s">
        <v>23</v>
      </c>
    </row>
    <row r="326" spans="1:18" ht="25.5" x14ac:dyDescent="0.2">
      <c r="A326" s="27" t="s">
        <v>54</v>
      </c>
      <c r="E326" s="28" t="s">
        <v>1147</v>
      </c>
    </row>
    <row r="327" spans="1:18" x14ac:dyDescent="0.2">
      <c r="A327" s="29" t="s">
        <v>56</v>
      </c>
      <c r="E327" s="30" t="s">
        <v>66</v>
      </c>
    </row>
    <row r="328" spans="1:18" x14ac:dyDescent="0.2">
      <c r="A328" t="s">
        <v>58</v>
      </c>
      <c r="E328" s="28" t="s">
        <v>66</v>
      </c>
    </row>
    <row r="329" spans="1:18" ht="12.75" customHeight="1" x14ac:dyDescent="0.2">
      <c r="A329" s="2" t="s">
        <v>45</v>
      </c>
      <c r="B329" s="2"/>
      <c r="C329" s="31" t="s">
        <v>1148</v>
      </c>
      <c r="D329" s="2"/>
      <c r="E329" s="20" t="s">
        <v>1149</v>
      </c>
      <c r="F329" s="2"/>
      <c r="G329" s="2"/>
      <c r="H329" s="2"/>
      <c r="I329" s="32">
        <f>0+Q329</f>
        <v>1011.61</v>
      </c>
      <c r="J329" s="2"/>
      <c r="O329">
        <f>0+R329</f>
        <v>212.43810000000002</v>
      </c>
      <c r="Q329">
        <f>0+I330</f>
        <v>1011.61</v>
      </c>
      <c r="R329">
        <f>0+O330</f>
        <v>212.43810000000002</v>
      </c>
    </row>
    <row r="330" spans="1:18" x14ac:dyDescent="0.2">
      <c r="A330" s="18" t="s">
        <v>47</v>
      </c>
      <c r="B330" s="22" t="s">
        <v>476</v>
      </c>
      <c r="C330" s="22" t="s">
        <v>1150</v>
      </c>
      <c r="D330" s="18" t="s">
        <v>66</v>
      </c>
      <c r="E330" s="23" t="s">
        <v>1151</v>
      </c>
      <c r="F330" s="24" t="s">
        <v>52</v>
      </c>
      <c r="G330" s="25">
        <v>8.2579999999999991</v>
      </c>
      <c r="H330" s="26">
        <v>122.5</v>
      </c>
      <c r="I330" s="26">
        <f>ROUND(ROUND(H330,2)*ROUND(G330,3),2)</f>
        <v>1011.61</v>
      </c>
      <c r="J330" s="24"/>
      <c r="O330">
        <f>(I330*21)/100</f>
        <v>212.43810000000002</v>
      </c>
      <c r="P330" t="s">
        <v>23</v>
      </c>
    </row>
    <row r="331" spans="1:18" ht="25.5" x14ac:dyDescent="0.2">
      <c r="A331" s="27" t="s">
        <v>54</v>
      </c>
      <c r="E331" s="28" t="s">
        <v>1152</v>
      </c>
    </row>
    <row r="332" spans="1:18" x14ac:dyDescent="0.2">
      <c r="A332" s="29" t="s">
        <v>56</v>
      </c>
      <c r="E332" s="30" t="s">
        <v>66</v>
      </c>
    </row>
    <row r="333" spans="1:18" ht="76.5" x14ac:dyDescent="0.2">
      <c r="A333" t="s">
        <v>58</v>
      </c>
      <c r="E333" s="28" t="s">
        <v>1153</v>
      </c>
    </row>
    <row r="334" spans="1:18" ht="12.75" customHeight="1" x14ac:dyDescent="0.2">
      <c r="A334" s="2" t="s">
        <v>45</v>
      </c>
      <c r="B334" s="2"/>
      <c r="C334" s="31" t="s">
        <v>1154</v>
      </c>
      <c r="D334" s="2"/>
      <c r="E334" s="20" t="s">
        <v>1155</v>
      </c>
      <c r="F334" s="2"/>
      <c r="G334" s="2"/>
      <c r="H334" s="2"/>
      <c r="I334" s="32">
        <f>0+Q334</f>
        <v>46145.5</v>
      </c>
      <c r="J334" s="2"/>
      <c r="O334">
        <f>0+R334</f>
        <v>9690.5550000000003</v>
      </c>
      <c r="Q334">
        <f>0+I335+I339+I343</f>
        <v>46145.5</v>
      </c>
      <c r="R334">
        <f>0+O335+O339+O343</f>
        <v>9690.5550000000003</v>
      </c>
    </row>
    <row r="335" spans="1:18" x14ac:dyDescent="0.2">
      <c r="A335" s="18" t="s">
        <v>47</v>
      </c>
      <c r="B335" s="22" t="s">
        <v>454</v>
      </c>
      <c r="C335" s="22" t="s">
        <v>1156</v>
      </c>
      <c r="D335" s="18" t="s">
        <v>66</v>
      </c>
      <c r="E335" s="23" t="s">
        <v>1157</v>
      </c>
      <c r="F335" s="24" t="s">
        <v>75</v>
      </c>
      <c r="G335" s="25">
        <v>2</v>
      </c>
      <c r="H335" s="26">
        <v>184</v>
      </c>
      <c r="I335" s="26">
        <f>ROUND(ROUND(H335,2)*ROUND(G335,3),2)</f>
        <v>368</v>
      </c>
      <c r="J335" s="24"/>
      <c r="O335">
        <f>(I335*21)/100</f>
        <v>77.28</v>
      </c>
      <c r="P335" t="s">
        <v>23</v>
      </c>
    </row>
    <row r="336" spans="1:18" ht="25.5" x14ac:dyDescent="0.2">
      <c r="A336" s="27" t="s">
        <v>54</v>
      </c>
      <c r="E336" s="28" t="s">
        <v>895</v>
      </c>
    </row>
    <row r="337" spans="1:18" x14ac:dyDescent="0.2">
      <c r="A337" s="29" t="s">
        <v>56</v>
      </c>
      <c r="E337" s="30" t="s">
        <v>66</v>
      </c>
    </row>
    <row r="338" spans="1:18" x14ac:dyDescent="0.2">
      <c r="A338" t="s">
        <v>58</v>
      </c>
      <c r="E338" s="28" t="s">
        <v>66</v>
      </c>
    </row>
    <row r="339" spans="1:18" x14ac:dyDescent="0.2">
      <c r="A339" s="18" t="s">
        <v>47</v>
      </c>
      <c r="B339" s="22" t="s">
        <v>870</v>
      </c>
      <c r="C339" s="22" t="s">
        <v>1158</v>
      </c>
      <c r="D339" s="18" t="s">
        <v>66</v>
      </c>
      <c r="E339" s="23" t="s">
        <v>1159</v>
      </c>
      <c r="F339" s="24" t="s">
        <v>75</v>
      </c>
      <c r="G339" s="25">
        <v>29</v>
      </c>
      <c r="H339" s="26">
        <v>137.5</v>
      </c>
      <c r="I339" s="26">
        <f>ROUND(ROUND(H339,2)*ROUND(G339,3),2)</f>
        <v>3987.5</v>
      </c>
      <c r="J339" s="24"/>
      <c r="O339">
        <f>(I339*21)/100</f>
        <v>837.375</v>
      </c>
      <c r="P339" t="s">
        <v>23</v>
      </c>
    </row>
    <row r="340" spans="1:18" ht="25.5" x14ac:dyDescent="0.2">
      <c r="A340" s="27" t="s">
        <v>54</v>
      </c>
      <c r="E340" s="28" t="s">
        <v>1160</v>
      </c>
    </row>
    <row r="341" spans="1:18" x14ac:dyDescent="0.2">
      <c r="A341" s="29" t="s">
        <v>56</v>
      </c>
      <c r="E341" s="30" t="s">
        <v>66</v>
      </c>
    </row>
    <row r="342" spans="1:18" x14ac:dyDescent="0.2">
      <c r="A342" t="s">
        <v>58</v>
      </c>
      <c r="E342" s="28" t="s">
        <v>66</v>
      </c>
    </row>
    <row r="343" spans="1:18" x14ac:dyDescent="0.2">
      <c r="A343" s="18" t="s">
        <v>47</v>
      </c>
      <c r="B343" s="22" t="s">
        <v>402</v>
      </c>
      <c r="C343" s="22" t="s">
        <v>1161</v>
      </c>
      <c r="D343" s="18" t="s">
        <v>66</v>
      </c>
      <c r="E343" s="23" t="s">
        <v>1162</v>
      </c>
      <c r="F343" s="24" t="s">
        <v>97</v>
      </c>
      <c r="G343" s="25">
        <v>14</v>
      </c>
      <c r="H343" s="26">
        <v>2985</v>
      </c>
      <c r="I343" s="26">
        <f>ROUND(ROUND(H343,2)*ROUND(G343,3),2)</f>
        <v>41790</v>
      </c>
      <c r="J343" s="24"/>
      <c r="O343">
        <f>(I343*21)/100</f>
        <v>8775.9</v>
      </c>
      <c r="P343" t="s">
        <v>23</v>
      </c>
    </row>
    <row r="344" spans="1:18" ht="25.5" x14ac:dyDescent="0.2">
      <c r="A344" s="27" t="s">
        <v>54</v>
      </c>
      <c r="E344" s="28" t="s">
        <v>1102</v>
      </c>
    </row>
    <row r="345" spans="1:18" x14ac:dyDescent="0.2">
      <c r="A345" s="29" t="s">
        <v>56</v>
      </c>
      <c r="E345" s="30" t="s">
        <v>66</v>
      </c>
    </row>
    <row r="346" spans="1:18" x14ac:dyDescent="0.2">
      <c r="A346" t="s">
        <v>58</v>
      </c>
      <c r="E346" s="28" t="s">
        <v>66</v>
      </c>
    </row>
    <row r="347" spans="1:18" ht="12.75" customHeight="1" x14ac:dyDescent="0.2">
      <c r="A347" s="2" t="s">
        <v>45</v>
      </c>
      <c r="B347" s="2"/>
      <c r="C347" s="31" t="s">
        <v>12</v>
      </c>
      <c r="D347" s="2"/>
      <c r="E347" s="20" t="s">
        <v>1163</v>
      </c>
      <c r="F347" s="2"/>
      <c r="G347" s="2"/>
      <c r="H347" s="2"/>
      <c r="I347" s="32">
        <f>0+Q347</f>
        <v>-6868.04</v>
      </c>
      <c r="J347" s="2"/>
      <c r="O347">
        <f>0+R347</f>
        <v>-1442.2883999999999</v>
      </c>
      <c r="Q347">
        <f>0+I348+I352</f>
        <v>-6868.04</v>
      </c>
      <c r="R347">
        <f>0+O348+O352</f>
        <v>-1442.2883999999999</v>
      </c>
    </row>
    <row r="348" spans="1:18" x14ac:dyDescent="0.2">
      <c r="A348" s="18" t="s">
        <v>47</v>
      </c>
      <c r="B348" s="22" t="s">
        <v>559</v>
      </c>
      <c r="C348" s="22" t="s">
        <v>1164</v>
      </c>
      <c r="D348" s="18" t="s">
        <v>66</v>
      </c>
      <c r="E348" s="23" t="s">
        <v>1165</v>
      </c>
      <c r="F348" s="24" t="s">
        <v>52</v>
      </c>
      <c r="G348" s="25">
        <v>1.9039999999999999</v>
      </c>
      <c r="H348" s="26">
        <v>-4000</v>
      </c>
      <c r="I348" s="26">
        <f>ROUND(ROUND(H348,2)*ROUND(G348,3),2)</f>
        <v>-7616</v>
      </c>
      <c r="J348" s="24"/>
      <c r="O348">
        <f>(I348*21)/100</f>
        <v>-1599.36</v>
      </c>
      <c r="P348" t="s">
        <v>23</v>
      </c>
    </row>
    <row r="349" spans="1:18" ht="25.5" x14ac:dyDescent="0.2">
      <c r="A349" s="27" t="s">
        <v>54</v>
      </c>
      <c r="E349" s="28" t="s">
        <v>1166</v>
      </c>
    </row>
    <row r="350" spans="1:18" x14ac:dyDescent="0.2">
      <c r="A350" s="29" t="s">
        <v>56</v>
      </c>
      <c r="E350" s="30" t="s">
        <v>66</v>
      </c>
    </row>
    <row r="351" spans="1:18" x14ac:dyDescent="0.2">
      <c r="A351" t="s">
        <v>58</v>
      </c>
      <c r="E351" s="28" t="s">
        <v>66</v>
      </c>
    </row>
    <row r="352" spans="1:18" x14ac:dyDescent="0.2">
      <c r="A352" s="18" t="s">
        <v>47</v>
      </c>
      <c r="B352" s="22" t="s">
        <v>498</v>
      </c>
      <c r="C352" s="22" t="s">
        <v>1167</v>
      </c>
      <c r="D352" s="18" t="s">
        <v>66</v>
      </c>
      <c r="E352" s="23" t="s">
        <v>1168</v>
      </c>
      <c r="F352" s="24" t="s">
        <v>52</v>
      </c>
      <c r="G352" s="25">
        <v>0.38200000000000001</v>
      </c>
      <c r="H352" s="26">
        <v>1958</v>
      </c>
      <c r="I352" s="26">
        <f>ROUND(ROUND(H352,2)*ROUND(G352,3),2)</f>
        <v>747.96</v>
      </c>
      <c r="J352" s="24"/>
      <c r="O352">
        <f>(I352*21)/100</f>
        <v>157.07159999999999</v>
      </c>
      <c r="P352" t="s">
        <v>23</v>
      </c>
    </row>
    <row r="353" spans="1:5" ht="25.5" x14ac:dyDescent="0.2">
      <c r="A353" s="27" t="s">
        <v>54</v>
      </c>
      <c r="E353" s="28" t="s">
        <v>1169</v>
      </c>
    </row>
    <row r="354" spans="1:5" x14ac:dyDescent="0.2">
      <c r="A354" s="29" t="s">
        <v>56</v>
      </c>
      <c r="E354" s="30" t="s">
        <v>66</v>
      </c>
    </row>
    <row r="355" spans="1:5" x14ac:dyDescent="0.2">
      <c r="A355" t="s">
        <v>58</v>
      </c>
      <c r="E355" s="28" t="s">
        <v>66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9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22</v>
      </c>
    </row>
    <row r="2" spans="1:18" ht="25.1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J2" s="4"/>
      <c r="O2">
        <f>0+O8+O25+O50+O59+O64+O69+O134+O187+O192</f>
        <v>66287.508000000002</v>
      </c>
      <c r="P2" t="s">
        <v>22</v>
      </c>
    </row>
    <row r="3" spans="1:18" ht="15" customHeight="1" x14ac:dyDescent="0.25">
      <c r="A3" t="s">
        <v>12</v>
      </c>
      <c r="B3" s="11" t="s">
        <v>14</v>
      </c>
      <c r="C3" s="38" t="s">
        <v>15</v>
      </c>
      <c r="D3" s="34"/>
      <c r="E3" s="12" t="s">
        <v>16</v>
      </c>
      <c r="F3" s="4"/>
      <c r="G3" s="9"/>
      <c r="H3" s="8" t="s">
        <v>1170</v>
      </c>
      <c r="I3" s="33">
        <f>0+I8+I25+I50+I59+I64+I69+I134+I187+I192</f>
        <v>315654.8</v>
      </c>
      <c r="J3" s="10"/>
      <c r="O3" t="s">
        <v>19</v>
      </c>
      <c r="P3" t="s">
        <v>23</v>
      </c>
    </row>
    <row r="4" spans="1:18" ht="15" customHeight="1" x14ac:dyDescent="0.25">
      <c r="A4" t="s">
        <v>17</v>
      </c>
      <c r="B4" s="13" t="s">
        <v>18</v>
      </c>
      <c r="C4" s="39" t="s">
        <v>1170</v>
      </c>
      <c r="D4" s="40"/>
      <c r="E4" s="14" t="s">
        <v>1171</v>
      </c>
      <c r="F4" s="2"/>
      <c r="G4" s="2"/>
      <c r="H4" s="15"/>
      <c r="I4" s="15"/>
      <c r="J4" s="2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J5" s="37" t="s">
        <v>43</v>
      </c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  <c r="J6" s="37"/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  <c r="J7" s="1" t="s">
        <v>44</v>
      </c>
    </row>
    <row r="8" spans="1:18" ht="12.75" customHeight="1" x14ac:dyDescent="0.2">
      <c r="A8" s="15" t="s">
        <v>45</v>
      </c>
      <c r="B8" s="15"/>
      <c r="C8" s="19" t="s">
        <v>27</v>
      </c>
      <c r="D8" s="15"/>
      <c r="E8" s="20" t="s">
        <v>46</v>
      </c>
      <c r="F8" s="15"/>
      <c r="G8" s="15"/>
      <c r="H8" s="15"/>
      <c r="I8" s="21">
        <f>0+Q8</f>
        <v>4270</v>
      </c>
      <c r="J8" s="15"/>
      <c r="O8">
        <f>0+R8</f>
        <v>896.69999999999993</v>
      </c>
      <c r="Q8">
        <f>0+I9+I13+I17+I21</f>
        <v>4270</v>
      </c>
      <c r="R8">
        <f>0+O9+O13+O17+O21</f>
        <v>896.69999999999993</v>
      </c>
    </row>
    <row r="9" spans="1:18" ht="25.5" x14ac:dyDescent="0.2">
      <c r="A9" s="18" t="s">
        <v>47</v>
      </c>
      <c r="B9" s="22" t="s">
        <v>29</v>
      </c>
      <c r="C9" s="22" t="s">
        <v>1172</v>
      </c>
      <c r="D9" s="18" t="s">
        <v>66</v>
      </c>
      <c r="E9" s="23" t="s">
        <v>1173</v>
      </c>
      <c r="F9" s="24" t="s">
        <v>52</v>
      </c>
      <c r="G9" s="25">
        <v>10</v>
      </c>
      <c r="H9" s="26">
        <v>200</v>
      </c>
      <c r="I9" s="26">
        <f>ROUND(ROUND(H9,2)*ROUND(G9,3),2)</f>
        <v>2000</v>
      </c>
      <c r="J9" s="24" t="s">
        <v>69</v>
      </c>
      <c r="O9">
        <f>(I9*21)/100</f>
        <v>420</v>
      </c>
      <c r="P9" t="s">
        <v>23</v>
      </c>
    </row>
    <row r="10" spans="1:18" x14ac:dyDescent="0.2">
      <c r="A10" s="27" t="s">
        <v>54</v>
      </c>
      <c r="E10" s="28" t="s">
        <v>66</v>
      </c>
    </row>
    <row r="11" spans="1:18" x14ac:dyDescent="0.2">
      <c r="A11" s="29" t="s">
        <v>56</v>
      </c>
      <c r="E11" s="30" t="s">
        <v>1174</v>
      </c>
    </row>
    <row r="12" spans="1:18" ht="140.25" x14ac:dyDescent="0.2">
      <c r="A12" t="s">
        <v>58</v>
      </c>
      <c r="E12" s="28" t="s">
        <v>1175</v>
      </c>
    </row>
    <row r="13" spans="1:18" ht="25.5" x14ac:dyDescent="0.2">
      <c r="A13" s="18" t="s">
        <v>47</v>
      </c>
      <c r="B13" s="22" t="s">
        <v>23</v>
      </c>
      <c r="C13" s="22" t="s">
        <v>1176</v>
      </c>
      <c r="D13" s="18" t="s">
        <v>66</v>
      </c>
      <c r="E13" s="23" t="s">
        <v>1177</v>
      </c>
      <c r="F13" s="24" t="s">
        <v>52</v>
      </c>
      <c r="G13" s="25">
        <v>5.2</v>
      </c>
      <c r="H13" s="26">
        <v>150</v>
      </c>
      <c r="I13" s="26">
        <f>ROUND(ROUND(H13,2)*ROUND(G13,3),2)</f>
        <v>780</v>
      </c>
      <c r="J13" s="24" t="s">
        <v>69</v>
      </c>
      <c r="O13">
        <f>(I13*21)/100</f>
        <v>163.80000000000001</v>
      </c>
      <c r="P13" t="s">
        <v>23</v>
      </c>
    </row>
    <row r="14" spans="1:18" x14ac:dyDescent="0.2">
      <c r="A14" s="27" t="s">
        <v>54</v>
      </c>
      <c r="E14" s="28" t="s">
        <v>66</v>
      </c>
    </row>
    <row r="15" spans="1:18" x14ac:dyDescent="0.2">
      <c r="A15" s="29" t="s">
        <v>56</v>
      </c>
      <c r="E15" s="30" t="s">
        <v>1174</v>
      </c>
    </row>
    <row r="16" spans="1:18" ht="140.25" x14ac:dyDescent="0.2">
      <c r="A16" t="s">
        <v>58</v>
      </c>
      <c r="E16" s="28" t="s">
        <v>1175</v>
      </c>
    </row>
    <row r="17" spans="1:18" ht="25.5" x14ac:dyDescent="0.2">
      <c r="A17" s="18" t="s">
        <v>47</v>
      </c>
      <c r="B17" s="22" t="s">
        <v>22</v>
      </c>
      <c r="C17" s="22" t="s">
        <v>1178</v>
      </c>
      <c r="D17" s="18" t="s">
        <v>66</v>
      </c>
      <c r="E17" s="23" t="s">
        <v>1179</v>
      </c>
      <c r="F17" s="24" t="s">
        <v>52</v>
      </c>
      <c r="G17" s="25">
        <v>3.2</v>
      </c>
      <c r="H17" s="26">
        <v>200</v>
      </c>
      <c r="I17" s="26">
        <f>ROUND(ROUND(H17,2)*ROUND(G17,3),2)</f>
        <v>640</v>
      </c>
      <c r="J17" s="24" t="s">
        <v>69</v>
      </c>
      <c r="O17">
        <f>(I17*21)/100</f>
        <v>134.4</v>
      </c>
      <c r="P17" t="s">
        <v>23</v>
      </c>
    </row>
    <row r="18" spans="1:18" x14ac:dyDescent="0.2">
      <c r="A18" s="27" t="s">
        <v>54</v>
      </c>
      <c r="E18" s="28" t="s">
        <v>66</v>
      </c>
    </row>
    <row r="19" spans="1:18" x14ac:dyDescent="0.2">
      <c r="A19" s="29" t="s">
        <v>56</v>
      </c>
      <c r="E19" s="30" t="s">
        <v>1174</v>
      </c>
    </row>
    <row r="20" spans="1:18" ht="140.25" x14ac:dyDescent="0.2">
      <c r="A20" t="s">
        <v>58</v>
      </c>
      <c r="E20" s="28" t="s">
        <v>1175</v>
      </c>
    </row>
    <row r="21" spans="1:18" ht="25.5" x14ac:dyDescent="0.2">
      <c r="A21" s="18" t="s">
        <v>47</v>
      </c>
      <c r="B21" s="22" t="s">
        <v>33</v>
      </c>
      <c r="C21" s="22" t="s">
        <v>1180</v>
      </c>
      <c r="D21" s="18" t="s">
        <v>66</v>
      </c>
      <c r="E21" s="23" t="s">
        <v>1181</v>
      </c>
      <c r="F21" s="24" t="s">
        <v>52</v>
      </c>
      <c r="G21" s="25">
        <v>0.5</v>
      </c>
      <c r="H21" s="26">
        <v>1700</v>
      </c>
      <c r="I21" s="26">
        <f>ROUND(ROUND(H21,2)*ROUND(G21,3),2)</f>
        <v>850</v>
      </c>
      <c r="J21" s="24" t="s">
        <v>69</v>
      </c>
      <c r="O21">
        <f>(I21*21)/100</f>
        <v>178.5</v>
      </c>
      <c r="P21" t="s">
        <v>23</v>
      </c>
    </row>
    <row r="22" spans="1:18" x14ac:dyDescent="0.2">
      <c r="A22" s="27" t="s">
        <v>54</v>
      </c>
      <c r="E22" s="28" t="s">
        <v>66</v>
      </c>
    </row>
    <row r="23" spans="1:18" x14ac:dyDescent="0.2">
      <c r="A23" s="29" t="s">
        <v>56</v>
      </c>
      <c r="E23" s="30" t="s">
        <v>1174</v>
      </c>
    </row>
    <row r="24" spans="1:18" ht="140.25" x14ac:dyDescent="0.2">
      <c r="A24" t="s">
        <v>58</v>
      </c>
      <c r="E24" s="28" t="s">
        <v>1175</v>
      </c>
    </row>
    <row r="25" spans="1:18" ht="12.75" customHeight="1" x14ac:dyDescent="0.2">
      <c r="A25" s="2" t="s">
        <v>45</v>
      </c>
      <c r="B25" s="2"/>
      <c r="C25" s="31" t="s">
        <v>29</v>
      </c>
      <c r="D25" s="2"/>
      <c r="E25" s="20" t="s">
        <v>64</v>
      </c>
      <c r="F25" s="2"/>
      <c r="G25" s="2"/>
      <c r="H25" s="2"/>
      <c r="I25" s="32">
        <f>0+Q25</f>
        <v>23695.57</v>
      </c>
      <c r="J25" s="2"/>
      <c r="O25">
        <f>0+R25</f>
        <v>4976.0697</v>
      </c>
      <c r="Q25">
        <f>0+I26+I30+I34+I38+I42+I46</f>
        <v>23695.57</v>
      </c>
      <c r="R25">
        <f>0+O26+O30+O34+O38+O42+O46</f>
        <v>4976.0697</v>
      </c>
    </row>
    <row r="26" spans="1:18" x14ac:dyDescent="0.2">
      <c r="A26" s="18" t="s">
        <v>47</v>
      </c>
      <c r="B26" s="22" t="s">
        <v>35</v>
      </c>
      <c r="C26" s="22" t="s">
        <v>1182</v>
      </c>
      <c r="D26" s="18" t="s">
        <v>66</v>
      </c>
      <c r="E26" s="23" t="s">
        <v>1183</v>
      </c>
      <c r="F26" s="24" t="s">
        <v>68</v>
      </c>
      <c r="G26" s="25">
        <v>48</v>
      </c>
      <c r="H26" s="26">
        <v>63.18</v>
      </c>
      <c r="I26" s="26">
        <f>ROUND(ROUND(H26,2)*ROUND(G26,3),2)</f>
        <v>3032.64</v>
      </c>
      <c r="J26" s="24" t="s">
        <v>69</v>
      </c>
      <c r="O26">
        <f>(I26*21)/100</f>
        <v>636.85439999999994</v>
      </c>
      <c r="P26" t="s">
        <v>23</v>
      </c>
    </row>
    <row r="27" spans="1:18" x14ac:dyDescent="0.2">
      <c r="A27" s="27" t="s">
        <v>54</v>
      </c>
      <c r="E27" s="28" t="s">
        <v>66</v>
      </c>
    </row>
    <row r="28" spans="1:18" x14ac:dyDescent="0.2">
      <c r="A28" s="29" t="s">
        <v>56</v>
      </c>
      <c r="E28" s="30" t="s">
        <v>1174</v>
      </c>
    </row>
    <row r="29" spans="1:18" x14ac:dyDescent="0.2">
      <c r="A29" t="s">
        <v>58</v>
      </c>
      <c r="E29" s="28" t="s">
        <v>1184</v>
      </c>
    </row>
    <row r="30" spans="1:18" ht="25.5" x14ac:dyDescent="0.2">
      <c r="A30" s="18" t="s">
        <v>47</v>
      </c>
      <c r="B30" s="22" t="s">
        <v>37</v>
      </c>
      <c r="C30" s="22" t="s">
        <v>1185</v>
      </c>
      <c r="D30" s="18" t="s">
        <v>66</v>
      </c>
      <c r="E30" s="23" t="s">
        <v>1186</v>
      </c>
      <c r="F30" s="24" t="s">
        <v>81</v>
      </c>
      <c r="G30" s="25">
        <v>2</v>
      </c>
      <c r="H30" s="26">
        <v>610.74</v>
      </c>
      <c r="I30" s="26">
        <f>ROUND(ROUND(H30,2)*ROUND(G30,3),2)</f>
        <v>1221.48</v>
      </c>
      <c r="J30" s="24" t="s">
        <v>69</v>
      </c>
      <c r="O30">
        <f>(I30*21)/100</f>
        <v>256.51080000000002</v>
      </c>
      <c r="P30" t="s">
        <v>23</v>
      </c>
    </row>
    <row r="31" spans="1:18" x14ac:dyDescent="0.2">
      <c r="A31" s="27" t="s">
        <v>54</v>
      </c>
      <c r="E31" s="28" t="s">
        <v>66</v>
      </c>
    </row>
    <row r="32" spans="1:18" x14ac:dyDescent="0.2">
      <c r="A32" s="29" t="s">
        <v>56</v>
      </c>
      <c r="E32" s="30" t="s">
        <v>1174</v>
      </c>
    </row>
    <row r="33" spans="1:16" ht="63.75" x14ac:dyDescent="0.2">
      <c r="A33" t="s">
        <v>58</v>
      </c>
      <c r="E33" s="28" t="s">
        <v>84</v>
      </c>
    </row>
    <row r="34" spans="1:16" x14ac:dyDescent="0.2">
      <c r="A34" s="18" t="s">
        <v>47</v>
      </c>
      <c r="B34" s="22" t="s">
        <v>85</v>
      </c>
      <c r="C34" s="22" t="s">
        <v>1187</v>
      </c>
      <c r="D34" s="18" t="s">
        <v>66</v>
      </c>
      <c r="E34" s="23" t="s">
        <v>1188</v>
      </c>
      <c r="F34" s="24" t="s">
        <v>81</v>
      </c>
      <c r="G34" s="25">
        <v>6.5</v>
      </c>
      <c r="H34" s="26">
        <v>286.64999999999998</v>
      </c>
      <c r="I34" s="26">
        <f>ROUND(ROUND(H34,2)*ROUND(G34,3),2)</f>
        <v>1863.23</v>
      </c>
      <c r="J34" s="24" t="s">
        <v>69</v>
      </c>
      <c r="O34">
        <f>(I34*21)/100</f>
        <v>391.2783</v>
      </c>
      <c r="P34" t="s">
        <v>23</v>
      </c>
    </row>
    <row r="35" spans="1:16" x14ac:dyDescent="0.2">
      <c r="A35" s="27" t="s">
        <v>54</v>
      </c>
      <c r="E35" s="28" t="s">
        <v>66</v>
      </c>
    </row>
    <row r="36" spans="1:16" x14ac:dyDescent="0.2">
      <c r="A36" s="29" t="s">
        <v>56</v>
      </c>
      <c r="E36" s="30" t="s">
        <v>1174</v>
      </c>
    </row>
    <row r="37" spans="1:16" ht="318.75" x14ac:dyDescent="0.2">
      <c r="A37" t="s">
        <v>58</v>
      </c>
      <c r="E37" s="28" t="s">
        <v>1189</v>
      </c>
    </row>
    <row r="38" spans="1:16" x14ac:dyDescent="0.2">
      <c r="A38" s="18" t="s">
        <v>47</v>
      </c>
      <c r="B38" s="22" t="s">
        <v>219</v>
      </c>
      <c r="C38" s="22" t="s">
        <v>1190</v>
      </c>
      <c r="D38" s="18" t="s">
        <v>66</v>
      </c>
      <c r="E38" s="23" t="s">
        <v>1191</v>
      </c>
      <c r="F38" s="24" t="s">
        <v>1192</v>
      </c>
      <c r="G38" s="25">
        <v>102</v>
      </c>
      <c r="H38" s="26">
        <v>18.95</v>
      </c>
      <c r="I38" s="26">
        <f>ROUND(ROUND(H38,2)*ROUND(G38,3),2)</f>
        <v>1932.9</v>
      </c>
      <c r="J38" s="24" t="s">
        <v>69</v>
      </c>
      <c r="O38">
        <f>(I38*21)/100</f>
        <v>405.90899999999999</v>
      </c>
      <c r="P38" t="s">
        <v>23</v>
      </c>
    </row>
    <row r="39" spans="1:16" x14ac:dyDescent="0.2">
      <c r="A39" s="27" t="s">
        <v>54</v>
      </c>
      <c r="E39" s="28" t="s">
        <v>66</v>
      </c>
    </row>
    <row r="40" spans="1:16" x14ac:dyDescent="0.2">
      <c r="A40" s="29" t="s">
        <v>56</v>
      </c>
      <c r="E40" s="30" t="s">
        <v>1174</v>
      </c>
    </row>
    <row r="41" spans="1:16" ht="25.5" x14ac:dyDescent="0.2">
      <c r="A41" t="s">
        <v>58</v>
      </c>
      <c r="E41" s="28" t="s">
        <v>1193</v>
      </c>
    </row>
    <row r="42" spans="1:16" x14ac:dyDescent="0.2">
      <c r="A42" s="18" t="s">
        <v>47</v>
      </c>
      <c r="B42" s="22" t="s">
        <v>40</v>
      </c>
      <c r="C42" s="22" t="s">
        <v>378</v>
      </c>
      <c r="D42" s="18" t="s">
        <v>66</v>
      </c>
      <c r="E42" s="23" t="s">
        <v>379</v>
      </c>
      <c r="F42" s="24" t="s">
        <v>81</v>
      </c>
      <c r="G42" s="25">
        <v>17.100000000000001</v>
      </c>
      <c r="H42" s="26">
        <v>836.11</v>
      </c>
      <c r="I42" s="26">
        <f>ROUND(ROUND(H42,2)*ROUND(G42,3),2)</f>
        <v>14297.48</v>
      </c>
      <c r="J42" s="24" t="s">
        <v>69</v>
      </c>
      <c r="O42">
        <f>(I42*21)/100</f>
        <v>3002.4708000000001</v>
      </c>
      <c r="P42" t="s">
        <v>23</v>
      </c>
    </row>
    <row r="43" spans="1:16" x14ac:dyDescent="0.2">
      <c r="A43" s="27" t="s">
        <v>54</v>
      </c>
      <c r="E43" s="28" t="s">
        <v>66</v>
      </c>
    </row>
    <row r="44" spans="1:16" x14ac:dyDescent="0.2">
      <c r="A44" s="29" t="s">
        <v>56</v>
      </c>
      <c r="E44" s="30" t="s">
        <v>1174</v>
      </c>
    </row>
    <row r="45" spans="1:16" ht="229.5" x14ac:dyDescent="0.2">
      <c r="A45" t="s">
        <v>58</v>
      </c>
      <c r="E45" s="28" t="s">
        <v>1194</v>
      </c>
    </row>
    <row r="46" spans="1:16" x14ac:dyDescent="0.2">
      <c r="A46" s="18" t="s">
        <v>47</v>
      </c>
      <c r="B46" s="22" t="s">
        <v>42</v>
      </c>
      <c r="C46" s="22" t="s">
        <v>1195</v>
      </c>
      <c r="D46" s="18" t="s">
        <v>66</v>
      </c>
      <c r="E46" s="23" t="s">
        <v>1196</v>
      </c>
      <c r="F46" s="24" t="s">
        <v>68</v>
      </c>
      <c r="G46" s="25">
        <v>48</v>
      </c>
      <c r="H46" s="26">
        <v>28.08</v>
      </c>
      <c r="I46" s="26">
        <f>ROUND(ROUND(H46,2)*ROUND(G46,3),2)</f>
        <v>1347.84</v>
      </c>
      <c r="J46" s="24" t="s">
        <v>69</v>
      </c>
      <c r="O46">
        <f>(I46*21)/100</f>
        <v>283.04640000000001</v>
      </c>
      <c r="P46" t="s">
        <v>23</v>
      </c>
    </row>
    <row r="47" spans="1:16" x14ac:dyDescent="0.2">
      <c r="A47" s="27" t="s">
        <v>54</v>
      </c>
      <c r="E47" s="28" t="s">
        <v>66</v>
      </c>
    </row>
    <row r="48" spans="1:16" x14ac:dyDescent="0.2">
      <c r="A48" s="29" t="s">
        <v>56</v>
      </c>
      <c r="E48" s="30" t="s">
        <v>1174</v>
      </c>
    </row>
    <row r="49" spans="1:18" ht="38.25" x14ac:dyDescent="0.2">
      <c r="A49" t="s">
        <v>58</v>
      </c>
      <c r="E49" s="28" t="s">
        <v>1197</v>
      </c>
    </row>
    <row r="50" spans="1:18" ht="12.75" customHeight="1" x14ac:dyDescent="0.2">
      <c r="A50" s="2" t="s">
        <v>45</v>
      </c>
      <c r="B50" s="2"/>
      <c r="C50" s="31" t="s">
        <v>1198</v>
      </c>
      <c r="D50" s="2"/>
      <c r="E50" s="20" t="s">
        <v>1199</v>
      </c>
      <c r="F50" s="2"/>
      <c r="G50" s="2"/>
      <c r="H50" s="2"/>
      <c r="I50" s="32">
        <f>0+Q50</f>
        <v>8074.54</v>
      </c>
      <c r="J50" s="2"/>
      <c r="O50">
        <f>0+R50</f>
        <v>1695.6533999999999</v>
      </c>
      <c r="Q50">
        <f>0+I51+I55</f>
        <v>8074.54</v>
      </c>
      <c r="R50">
        <f>0+O51+O55</f>
        <v>1695.6533999999999</v>
      </c>
    </row>
    <row r="51" spans="1:18" x14ac:dyDescent="0.2">
      <c r="A51" s="18" t="s">
        <v>47</v>
      </c>
      <c r="B51" s="22" t="s">
        <v>44</v>
      </c>
      <c r="C51" s="22" t="s">
        <v>1200</v>
      </c>
      <c r="D51" s="18" t="s">
        <v>66</v>
      </c>
      <c r="E51" s="23" t="s">
        <v>1201</v>
      </c>
      <c r="F51" s="24" t="s">
        <v>81</v>
      </c>
      <c r="G51" s="25">
        <v>15.6</v>
      </c>
      <c r="H51" s="26">
        <v>346.32</v>
      </c>
      <c r="I51" s="26">
        <f>ROUND(ROUND(H51,2)*ROUND(G51,3),2)</f>
        <v>5402.59</v>
      </c>
      <c r="J51" s="24" t="s">
        <v>69</v>
      </c>
      <c r="O51">
        <f>(I51*21)/100</f>
        <v>1134.5438999999999</v>
      </c>
      <c r="P51" t="s">
        <v>23</v>
      </c>
    </row>
    <row r="52" spans="1:18" x14ac:dyDescent="0.2">
      <c r="A52" s="27" t="s">
        <v>54</v>
      </c>
      <c r="E52" s="28" t="s">
        <v>66</v>
      </c>
    </row>
    <row r="53" spans="1:18" x14ac:dyDescent="0.2">
      <c r="A53" s="29" t="s">
        <v>56</v>
      </c>
      <c r="E53" s="30" t="s">
        <v>1174</v>
      </c>
    </row>
    <row r="54" spans="1:18" ht="318.75" x14ac:dyDescent="0.2">
      <c r="A54" t="s">
        <v>58</v>
      </c>
      <c r="E54" s="28" t="s">
        <v>1189</v>
      </c>
    </row>
    <row r="55" spans="1:18" x14ac:dyDescent="0.2">
      <c r="A55" s="18" t="s">
        <v>47</v>
      </c>
      <c r="B55" s="22" t="s">
        <v>48</v>
      </c>
      <c r="C55" s="22" t="s">
        <v>1202</v>
      </c>
      <c r="D55" s="18" t="s">
        <v>66</v>
      </c>
      <c r="E55" s="23" t="s">
        <v>1203</v>
      </c>
      <c r="F55" s="24" t="s">
        <v>1192</v>
      </c>
      <c r="G55" s="25">
        <v>141</v>
      </c>
      <c r="H55" s="26">
        <v>18.95</v>
      </c>
      <c r="I55" s="26">
        <f>ROUND(ROUND(H55,2)*ROUND(G55,3),2)</f>
        <v>2671.95</v>
      </c>
      <c r="J55" s="24" t="s">
        <v>69</v>
      </c>
      <c r="O55">
        <f>(I55*21)/100</f>
        <v>561.10950000000003</v>
      </c>
      <c r="P55" t="s">
        <v>23</v>
      </c>
    </row>
    <row r="56" spans="1:18" x14ac:dyDescent="0.2">
      <c r="A56" s="27" t="s">
        <v>54</v>
      </c>
      <c r="E56" s="28" t="s">
        <v>66</v>
      </c>
    </row>
    <row r="57" spans="1:18" x14ac:dyDescent="0.2">
      <c r="A57" s="29" t="s">
        <v>56</v>
      </c>
      <c r="E57" s="30" t="s">
        <v>1174</v>
      </c>
    </row>
    <row r="58" spans="1:18" ht="25.5" x14ac:dyDescent="0.2">
      <c r="A58" t="s">
        <v>58</v>
      </c>
      <c r="E58" s="28" t="s">
        <v>1193</v>
      </c>
    </row>
    <row r="59" spans="1:18" ht="12.75" customHeight="1" x14ac:dyDescent="0.2">
      <c r="A59" s="2" t="s">
        <v>45</v>
      </c>
      <c r="B59" s="2"/>
      <c r="C59" s="31" t="s">
        <v>23</v>
      </c>
      <c r="D59" s="2"/>
      <c r="E59" s="20" t="s">
        <v>413</v>
      </c>
      <c r="F59" s="2"/>
      <c r="G59" s="2"/>
      <c r="H59" s="2"/>
      <c r="I59" s="32">
        <f>0+Q59</f>
        <v>15921.18</v>
      </c>
      <c r="J59" s="2"/>
      <c r="O59">
        <f>0+R59</f>
        <v>3343.4478000000004</v>
      </c>
      <c r="Q59">
        <f>0+I60</f>
        <v>15921.18</v>
      </c>
      <c r="R59">
        <f>0+O60</f>
        <v>3343.4478000000004</v>
      </c>
    </row>
    <row r="60" spans="1:18" x14ac:dyDescent="0.2">
      <c r="A60" s="18" t="s">
        <v>47</v>
      </c>
      <c r="B60" s="22" t="s">
        <v>60</v>
      </c>
      <c r="C60" s="22" t="s">
        <v>493</v>
      </c>
      <c r="D60" s="18" t="s">
        <v>66</v>
      </c>
      <c r="E60" s="23" t="s">
        <v>1204</v>
      </c>
      <c r="F60" s="24" t="s">
        <v>81</v>
      </c>
      <c r="G60" s="25">
        <v>3.4</v>
      </c>
      <c r="H60" s="26">
        <v>4682.7</v>
      </c>
      <c r="I60" s="26">
        <f>ROUND(ROUND(H60,2)*ROUND(G60,3),2)</f>
        <v>15921.18</v>
      </c>
      <c r="J60" s="24" t="s">
        <v>69</v>
      </c>
      <c r="O60">
        <f>(I60*21)/100</f>
        <v>3343.4478000000004</v>
      </c>
      <c r="P60" t="s">
        <v>23</v>
      </c>
    </row>
    <row r="61" spans="1:18" x14ac:dyDescent="0.2">
      <c r="A61" s="27" t="s">
        <v>54</v>
      </c>
      <c r="E61" s="28" t="s">
        <v>66</v>
      </c>
    </row>
    <row r="62" spans="1:18" x14ac:dyDescent="0.2">
      <c r="A62" s="29" t="s">
        <v>56</v>
      </c>
      <c r="E62" s="30" t="s">
        <v>1174</v>
      </c>
    </row>
    <row r="63" spans="1:18" ht="369.75" x14ac:dyDescent="0.2">
      <c r="A63" t="s">
        <v>58</v>
      </c>
      <c r="E63" s="28" t="s">
        <v>1205</v>
      </c>
    </row>
    <row r="64" spans="1:18" ht="12.75" customHeight="1" x14ac:dyDescent="0.2">
      <c r="A64" s="2" t="s">
        <v>45</v>
      </c>
      <c r="B64" s="2"/>
      <c r="C64" s="31" t="s">
        <v>33</v>
      </c>
      <c r="D64" s="2"/>
      <c r="E64" s="20" t="s">
        <v>162</v>
      </c>
      <c r="F64" s="2"/>
      <c r="G64" s="2"/>
      <c r="H64" s="2"/>
      <c r="I64" s="32">
        <f>0+Q64</f>
        <v>3816.34</v>
      </c>
      <c r="J64" s="2"/>
      <c r="O64">
        <f>0+R64</f>
        <v>801.43139999999994</v>
      </c>
      <c r="Q64">
        <f>0+I65</f>
        <v>3816.34</v>
      </c>
      <c r="R64">
        <f>0+O65</f>
        <v>801.43139999999994</v>
      </c>
    </row>
    <row r="65" spans="1:18" x14ac:dyDescent="0.2">
      <c r="A65" s="18" t="s">
        <v>47</v>
      </c>
      <c r="B65" s="22" t="s">
        <v>114</v>
      </c>
      <c r="C65" s="22" t="s">
        <v>1206</v>
      </c>
      <c r="D65" s="18" t="s">
        <v>66</v>
      </c>
      <c r="E65" s="23" t="s">
        <v>1207</v>
      </c>
      <c r="F65" s="24" t="s">
        <v>81</v>
      </c>
      <c r="G65" s="25">
        <v>3.8</v>
      </c>
      <c r="H65" s="26">
        <v>1004.3</v>
      </c>
      <c r="I65" s="26">
        <f>ROUND(ROUND(H65,2)*ROUND(G65,3),2)</f>
        <v>3816.34</v>
      </c>
      <c r="J65" s="24" t="s">
        <v>69</v>
      </c>
      <c r="O65">
        <f>(I65*21)/100</f>
        <v>801.43139999999994</v>
      </c>
      <c r="P65" t="s">
        <v>23</v>
      </c>
    </row>
    <row r="66" spans="1:18" x14ac:dyDescent="0.2">
      <c r="A66" s="27" t="s">
        <v>54</v>
      </c>
      <c r="E66" s="28" t="s">
        <v>66</v>
      </c>
    </row>
    <row r="67" spans="1:18" x14ac:dyDescent="0.2">
      <c r="A67" s="29" t="s">
        <v>56</v>
      </c>
      <c r="E67" s="30" t="s">
        <v>1174</v>
      </c>
    </row>
    <row r="68" spans="1:18" ht="38.25" x14ac:dyDescent="0.2">
      <c r="A68" t="s">
        <v>58</v>
      </c>
      <c r="E68" s="28" t="s">
        <v>1208</v>
      </c>
    </row>
    <row r="69" spans="1:18" ht="12.75" customHeight="1" x14ac:dyDescent="0.2">
      <c r="A69" s="2" t="s">
        <v>45</v>
      </c>
      <c r="B69" s="2"/>
      <c r="C69" s="31" t="s">
        <v>85</v>
      </c>
      <c r="D69" s="2"/>
      <c r="E69" s="20" t="s">
        <v>657</v>
      </c>
      <c r="F69" s="2"/>
      <c r="G69" s="2"/>
      <c r="H69" s="2"/>
      <c r="I69" s="32">
        <f>0+Q69</f>
        <v>125548.04</v>
      </c>
      <c r="J69" s="2"/>
      <c r="O69">
        <f>0+R69</f>
        <v>26365.088400000001</v>
      </c>
      <c r="Q69">
        <f>0+I70+I74+I78+I82+I86+I90+I94+I98+I102+I106+I110+I114+I118+I122+I126+I130</f>
        <v>125548.04</v>
      </c>
      <c r="R69">
        <f>0+O70+O74+O78+O82+O86+O90+O94+O98+O102+O106+O110+O114+O118+O122+O126+O130</f>
        <v>26365.088400000001</v>
      </c>
    </row>
    <row r="70" spans="1:18" x14ac:dyDescent="0.2">
      <c r="A70" s="18" t="s">
        <v>47</v>
      </c>
      <c r="B70" s="22" t="s">
        <v>227</v>
      </c>
      <c r="C70" s="22" t="s">
        <v>1209</v>
      </c>
      <c r="D70" s="18" t="s">
        <v>66</v>
      </c>
      <c r="E70" s="23" t="s">
        <v>1210</v>
      </c>
      <c r="F70" s="24" t="s">
        <v>97</v>
      </c>
      <c r="G70" s="25">
        <v>68</v>
      </c>
      <c r="H70" s="26">
        <v>101.29</v>
      </c>
      <c r="I70" s="26">
        <f>ROUND(ROUND(H70,2)*ROUND(G70,3),2)</f>
        <v>6887.72</v>
      </c>
      <c r="J70" s="24" t="s">
        <v>69</v>
      </c>
      <c r="O70">
        <f>(I70*21)/100</f>
        <v>1446.4212</v>
      </c>
      <c r="P70" t="s">
        <v>23</v>
      </c>
    </row>
    <row r="71" spans="1:18" x14ac:dyDescent="0.2">
      <c r="A71" s="27" t="s">
        <v>54</v>
      </c>
      <c r="E71" s="28" t="s">
        <v>66</v>
      </c>
    </row>
    <row r="72" spans="1:18" x14ac:dyDescent="0.2">
      <c r="A72" s="29" t="s">
        <v>56</v>
      </c>
      <c r="E72" s="30" t="s">
        <v>1174</v>
      </c>
    </row>
    <row r="73" spans="1:18" ht="76.5" x14ac:dyDescent="0.2">
      <c r="A73" t="s">
        <v>58</v>
      </c>
      <c r="E73" s="28" t="s">
        <v>1211</v>
      </c>
    </row>
    <row r="74" spans="1:18" x14ac:dyDescent="0.2">
      <c r="A74" s="18" t="s">
        <v>47</v>
      </c>
      <c r="B74" s="22" t="s">
        <v>169</v>
      </c>
      <c r="C74" s="22" t="s">
        <v>1212</v>
      </c>
      <c r="D74" s="18" t="s">
        <v>66</v>
      </c>
      <c r="E74" s="23" t="s">
        <v>1213</v>
      </c>
      <c r="F74" s="24" t="s">
        <v>97</v>
      </c>
      <c r="G74" s="25">
        <v>20</v>
      </c>
      <c r="H74" s="26">
        <v>196.12</v>
      </c>
      <c r="I74" s="26">
        <f>ROUND(ROUND(H74,2)*ROUND(G74,3),2)</f>
        <v>3922.4</v>
      </c>
      <c r="J74" s="24" t="s">
        <v>69</v>
      </c>
      <c r="O74">
        <f>(I74*21)/100</f>
        <v>823.70400000000006</v>
      </c>
      <c r="P74" t="s">
        <v>23</v>
      </c>
    </row>
    <row r="75" spans="1:18" x14ac:dyDescent="0.2">
      <c r="A75" s="27" t="s">
        <v>54</v>
      </c>
      <c r="E75" s="28" t="s">
        <v>66</v>
      </c>
    </row>
    <row r="76" spans="1:18" x14ac:dyDescent="0.2">
      <c r="A76" s="29" t="s">
        <v>56</v>
      </c>
      <c r="E76" s="30" t="s">
        <v>1174</v>
      </c>
    </row>
    <row r="77" spans="1:18" ht="102" x14ac:dyDescent="0.2">
      <c r="A77" t="s">
        <v>58</v>
      </c>
      <c r="E77" s="28" t="s">
        <v>1214</v>
      </c>
    </row>
    <row r="78" spans="1:18" x14ac:dyDescent="0.2">
      <c r="A78" s="18" t="s">
        <v>47</v>
      </c>
      <c r="B78" s="22" t="s">
        <v>163</v>
      </c>
      <c r="C78" s="22" t="s">
        <v>1215</v>
      </c>
      <c r="D78" s="18" t="s">
        <v>66</v>
      </c>
      <c r="E78" s="23" t="s">
        <v>1216</v>
      </c>
      <c r="F78" s="24" t="s">
        <v>97</v>
      </c>
      <c r="G78" s="25">
        <v>48</v>
      </c>
      <c r="H78" s="26">
        <v>14.22</v>
      </c>
      <c r="I78" s="26">
        <f>ROUND(ROUND(H78,2)*ROUND(G78,3),2)</f>
        <v>682.56</v>
      </c>
      <c r="J78" s="24" t="s">
        <v>69</v>
      </c>
      <c r="O78">
        <f>(I78*21)/100</f>
        <v>143.33759999999998</v>
      </c>
      <c r="P78" t="s">
        <v>23</v>
      </c>
    </row>
    <row r="79" spans="1:18" x14ac:dyDescent="0.2">
      <c r="A79" s="27" t="s">
        <v>54</v>
      </c>
      <c r="E79" s="28" t="s">
        <v>66</v>
      </c>
    </row>
    <row r="80" spans="1:18" x14ac:dyDescent="0.2">
      <c r="A80" s="29" t="s">
        <v>56</v>
      </c>
      <c r="E80" s="30" t="s">
        <v>1174</v>
      </c>
    </row>
    <row r="81" spans="1:16" ht="76.5" x14ac:dyDescent="0.2">
      <c r="A81" t="s">
        <v>58</v>
      </c>
      <c r="E81" s="28" t="s">
        <v>1211</v>
      </c>
    </row>
    <row r="82" spans="1:16" ht="25.5" x14ac:dyDescent="0.2">
      <c r="A82" s="18" t="s">
        <v>47</v>
      </c>
      <c r="B82" s="22" t="s">
        <v>239</v>
      </c>
      <c r="C82" s="22" t="s">
        <v>1217</v>
      </c>
      <c r="D82" s="18" t="s">
        <v>66</v>
      </c>
      <c r="E82" s="23" t="s">
        <v>1218</v>
      </c>
      <c r="F82" s="24" t="s">
        <v>75</v>
      </c>
      <c r="G82" s="25">
        <v>5</v>
      </c>
      <c r="H82" s="26">
        <v>718.2</v>
      </c>
      <c r="I82" s="26">
        <f>ROUND(ROUND(H82,2)*ROUND(G82,3),2)</f>
        <v>3591</v>
      </c>
      <c r="J82" s="24" t="s">
        <v>69</v>
      </c>
      <c r="O82">
        <f>(I82*21)/100</f>
        <v>754.11</v>
      </c>
      <c r="P82" t="s">
        <v>23</v>
      </c>
    </row>
    <row r="83" spans="1:16" x14ac:dyDescent="0.2">
      <c r="A83" s="27" t="s">
        <v>54</v>
      </c>
      <c r="E83" s="28" t="s">
        <v>66</v>
      </c>
    </row>
    <row r="84" spans="1:16" x14ac:dyDescent="0.2">
      <c r="A84" s="29" t="s">
        <v>56</v>
      </c>
      <c r="E84" s="30" t="s">
        <v>1174</v>
      </c>
    </row>
    <row r="85" spans="1:16" ht="102" x14ac:dyDescent="0.2">
      <c r="A85" t="s">
        <v>58</v>
      </c>
      <c r="E85" s="28" t="s">
        <v>1219</v>
      </c>
    </row>
    <row r="86" spans="1:16" x14ac:dyDescent="0.2">
      <c r="A86" s="18" t="s">
        <v>47</v>
      </c>
      <c r="B86" s="22" t="s">
        <v>245</v>
      </c>
      <c r="C86" s="22" t="s">
        <v>1220</v>
      </c>
      <c r="D86" s="18" t="s">
        <v>66</v>
      </c>
      <c r="E86" s="23" t="s">
        <v>1221</v>
      </c>
      <c r="F86" s="24" t="s">
        <v>97</v>
      </c>
      <c r="G86" s="25">
        <v>10</v>
      </c>
      <c r="H86" s="26">
        <v>140.4</v>
      </c>
      <c r="I86" s="26">
        <f>ROUND(ROUND(H86,2)*ROUND(G86,3),2)</f>
        <v>1404</v>
      </c>
      <c r="J86" s="24" t="s">
        <v>69</v>
      </c>
      <c r="O86">
        <f>(I86*21)/100</f>
        <v>294.83999999999997</v>
      </c>
      <c r="P86" t="s">
        <v>23</v>
      </c>
    </row>
    <row r="87" spans="1:16" x14ac:dyDescent="0.2">
      <c r="A87" s="27" t="s">
        <v>54</v>
      </c>
      <c r="E87" s="28" t="s">
        <v>66</v>
      </c>
    </row>
    <row r="88" spans="1:16" x14ac:dyDescent="0.2">
      <c r="A88" s="29" t="s">
        <v>56</v>
      </c>
      <c r="E88" s="30" t="s">
        <v>1174</v>
      </c>
    </row>
    <row r="89" spans="1:16" ht="76.5" x14ac:dyDescent="0.2">
      <c r="A89" t="s">
        <v>58</v>
      </c>
      <c r="E89" s="28" t="s">
        <v>1222</v>
      </c>
    </row>
    <row r="90" spans="1:16" ht="25.5" x14ac:dyDescent="0.2">
      <c r="A90" s="18" t="s">
        <v>47</v>
      </c>
      <c r="B90" s="22" t="s">
        <v>250</v>
      </c>
      <c r="C90" s="22" t="s">
        <v>1223</v>
      </c>
      <c r="D90" s="18" t="s">
        <v>66</v>
      </c>
      <c r="E90" s="23" t="s">
        <v>1224</v>
      </c>
      <c r="F90" s="24" t="s">
        <v>97</v>
      </c>
      <c r="G90" s="25">
        <v>2</v>
      </c>
      <c r="H90" s="26">
        <v>101.76</v>
      </c>
      <c r="I90" s="26">
        <f>ROUND(ROUND(H90,2)*ROUND(G90,3),2)</f>
        <v>203.52</v>
      </c>
      <c r="J90" s="24" t="s">
        <v>69</v>
      </c>
      <c r="O90">
        <f>(I90*21)/100</f>
        <v>42.739200000000004</v>
      </c>
      <c r="P90" t="s">
        <v>23</v>
      </c>
    </row>
    <row r="91" spans="1:16" x14ac:dyDescent="0.2">
      <c r="A91" s="27" t="s">
        <v>54</v>
      </c>
      <c r="E91" s="28" t="s">
        <v>66</v>
      </c>
    </row>
    <row r="92" spans="1:16" x14ac:dyDescent="0.2">
      <c r="A92" s="29" t="s">
        <v>56</v>
      </c>
      <c r="E92" s="30" t="s">
        <v>1174</v>
      </c>
    </row>
    <row r="93" spans="1:16" ht="89.25" x14ac:dyDescent="0.2">
      <c r="A93" t="s">
        <v>58</v>
      </c>
      <c r="E93" s="28" t="s">
        <v>1225</v>
      </c>
    </row>
    <row r="94" spans="1:16" x14ac:dyDescent="0.2">
      <c r="A94" s="18" t="s">
        <v>47</v>
      </c>
      <c r="B94" s="22" t="s">
        <v>233</v>
      </c>
      <c r="C94" s="22" t="s">
        <v>1226</v>
      </c>
      <c r="D94" s="18" t="s">
        <v>66</v>
      </c>
      <c r="E94" s="23" t="s">
        <v>1227</v>
      </c>
      <c r="F94" s="24" t="s">
        <v>97</v>
      </c>
      <c r="G94" s="25">
        <v>20</v>
      </c>
      <c r="H94" s="26">
        <v>21.84</v>
      </c>
      <c r="I94" s="26">
        <f>ROUND(ROUND(H94,2)*ROUND(G94,3),2)</f>
        <v>436.8</v>
      </c>
      <c r="J94" s="24" t="s">
        <v>69</v>
      </c>
      <c r="O94">
        <f>(I94*21)/100</f>
        <v>91.728000000000009</v>
      </c>
      <c r="P94" t="s">
        <v>23</v>
      </c>
    </row>
    <row r="95" spans="1:16" x14ac:dyDescent="0.2">
      <c r="A95" s="27" t="s">
        <v>54</v>
      </c>
      <c r="E95" s="28" t="s">
        <v>66</v>
      </c>
    </row>
    <row r="96" spans="1:16" x14ac:dyDescent="0.2">
      <c r="A96" s="29" t="s">
        <v>56</v>
      </c>
      <c r="E96" s="30" t="s">
        <v>1174</v>
      </c>
    </row>
    <row r="97" spans="1:16" ht="114.75" x14ac:dyDescent="0.2">
      <c r="A97" t="s">
        <v>58</v>
      </c>
      <c r="E97" s="28" t="s">
        <v>1228</v>
      </c>
    </row>
    <row r="98" spans="1:16" ht="25.5" x14ac:dyDescent="0.2">
      <c r="A98" s="18" t="s">
        <v>47</v>
      </c>
      <c r="B98" s="22" t="s">
        <v>123</v>
      </c>
      <c r="C98" s="22" t="s">
        <v>1229</v>
      </c>
      <c r="D98" s="18" t="s">
        <v>66</v>
      </c>
      <c r="E98" s="23" t="s">
        <v>1230</v>
      </c>
      <c r="F98" s="24" t="s">
        <v>75</v>
      </c>
      <c r="G98" s="25">
        <v>1</v>
      </c>
      <c r="H98" s="26">
        <v>1658.5</v>
      </c>
      <c r="I98" s="26">
        <f>ROUND(ROUND(H98,2)*ROUND(G98,3),2)</f>
        <v>1658.5</v>
      </c>
      <c r="J98" s="24" t="s">
        <v>69</v>
      </c>
      <c r="O98">
        <f>(I98*21)/100</f>
        <v>348.28500000000003</v>
      </c>
      <c r="P98" t="s">
        <v>23</v>
      </c>
    </row>
    <row r="99" spans="1:16" x14ac:dyDescent="0.2">
      <c r="A99" s="27" t="s">
        <v>54</v>
      </c>
      <c r="E99" s="28" t="s">
        <v>66</v>
      </c>
    </row>
    <row r="100" spans="1:16" x14ac:dyDescent="0.2">
      <c r="A100" s="29" t="s">
        <v>56</v>
      </c>
      <c r="E100" s="30" t="s">
        <v>1174</v>
      </c>
    </row>
    <row r="101" spans="1:16" ht="102" x14ac:dyDescent="0.2">
      <c r="A101" t="s">
        <v>58</v>
      </c>
      <c r="E101" s="28" t="s">
        <v>1231</v>
      </c>
    </row>
    <row r="102" spans="1:16" ht="25.5" x14ac:dyDescent="0.2">
      <c r="A102" s="18" t="s">
        <v>47</v>
      </c>
      <c r="B102" s="22" t="s">
        <v>185</v>
      </c>
      <c r="C102" s="22" t="s">
        <v>1232</v>
      </c>
      <c r="D102" s="18" t="s">
        <v>66</v>
      </c>
      <c r="E102" s="23" t="s">
        <v>1233</v>
      </c>
      <c r="F102" s="24" t="s">
        <v>75</v>
      </c>
      <c r="G102" s="25">
        <v>1</v>
      </c>
      <c r="H102" s="26">
        <v>2257.6999999999998</v>
      </c>
      <c r="I102" s="26">
        <f>ROUND(ROUND(H102,2)*ROUND(G102,3),2)</f>
        <v>2257.6999999999998</v>
      </c>
      <c r="J102" s="24" t="s">
        <v>69</v>
      </c>
      <c r="O102">
        <f>(I102*21)/100</f>
        <v>474.11699999999996</v>
      </c>
      <c r="P102" t="s">
        <v>23</v>
      </c>
    </row>
    <row r="103" spans="1:16" x14ac:dyDescent="0.2">
      <c r="A103" s="27" t="s">
        <v>54</v>
      </c>
      <c r="E103" s="28" t="s">
        <v>66</v>
      </c>
    </row>
    <row r="104" spans="1:16" x14ac:dyDescent="0.2">
      <c r="A104" s="29" t="s">
        <v>56</v>
      </c>
      <c r="E104" s="30" t="s">
        <v>1174</v>
      </c>
    </row>
    <row r="105" spans="1:16" ht="102" x14ac:dyDescent="0.2">
      <c r="A105" t="s">
        <v>58</v>
      </c>
      <c r="E105" s="28" t="s">
        <v>1231</v>
      </c>
    </row>
    <row r="106" spans="1:16" x14ac:dyDescent="0.2">
      <c r="A106" s="18" t="s">
        <v>47</v>
      </c>
      <c r="B106" s="22" t="s">
        <v>191</v>
      </c>
      <c r="C106" s="22" t="s">
        <v>1234</v>
      </c>
      <c r="D106" s="18" t="s">
        <v>66</v>
      </c>
      <c r="E106" s="23" t="s">
        <v>1235</v>
      </c>
      <c r="F106" s="24" t="s">
        <v>75</v>
      </c>
      <c r="G106" s="25">
        <v>2</v>
      </c>
      <c r="H106" s="26">
        <v>3620</v>
      </c>
      <c r="I106" s="26">
        <f>ROUND(ROUND(H106,2)*ROUND(G106,3),2)</f>
        <v>7240</v>
      </c>
      <c r="J106" s="24" t="s">
        <v>53</v>
      </c>
      <c r="O106">
        <f>(I106*21)/100</f>
        <v>1520.4</v>
      </c>
      <c r="P106" t="s">
        <v>23</v>
      </c>
    </row>
    <row r="107" spans="1:16" x14ac:dyDescent="0.2">
      <c r="A107" s="27" t="s">
        <v>54</v>
      </c>
      <c r="E107" s="28" t="s">
        <v>66</v>
      </c>
    </row>
    <row r="108" spans="1:16" x14ac:dyDescent="0.2">
      <c r="A108" s="29" t="s">
        <v>56</v>
      </c>
      <c r="E108" s="30" t="s">
        <v>1174</v>
      </c>
    </row>
    <row r="109" spans="1:16" ht="102" x14ac:dyDescent="0.2">
      <c r="A109" t="s">
        <v>58</v>
      </c>
      <c r="E109" s="28" t="s">
        <v>1236</v>
      </c>
    </row>
    <row r="110" spans="1:16" x14ac:dyDescent="0.2">
      <c r="A110" s="18" t="s">
        <v>47</v>
      </c>
      <c r="B110" s="22" t="s">
        <v>196</v>
      </c>
      <c r="C110" s="22" t="s">
        <v>1237</v>
      </c>
      <c r="D110" s="18" t="s">
        <v>66</v>
      </c>
      <c r="E110" s="23" t="s">
        <v>1238</v>
      </c>
      <c r="F110" s="24" t="s">
        <v>75</v>
      </c>
      <c r="G110" s="25">
        <v>2</v>
      </c>
      <c r="H110" s="26">
        <v>3338.4</v>
      </c>
      <c r="I110" s="26">
        <f>ROUND(ROUND(H110,2)*ROUND(G110,3),2)</f>
        <v>6676.8</v>
      </c>
      <c r="J110" s="24" t="s">
        <v>69</v>
      </c>
      <c r="O110">
        <f>(I110*21)/100</f>
        <v>1402.1280000000002</v>
      </c>
      <c r="P110" t="s">
        <v>23</v>
      </c>
    </row>
    <row r="111" spans="1:16" x14ac:dyDescent="0.2">
      <c r="A111" s="27" t="s">
        <v>54</v>
      </c>
      <c r="E111" s="28" t="s">
        <v>66</v>
      </c>
    </row>
    <row r="112" spans="1:16" x14ac:dyDescent="0.2">
      <c r="A112" s="29" t="s">
        <v>56</v>
      </c>
      <c r="E112" s="30" t="s">
        <v>1174</v>
      </c>
    </row>
    <row r="113" spans="1:16" ht="114.75" x14ac:dyDescent="0.2">
      <c r="A113" t="s">
        <v>58</v>
      </c>
      <c r="E113" s="28" t="s">
        <v>1239</v>
      </c>
    </row>
    <row r="114" spans="1:16" x14ac:dyDescent="0.2">
      <c r="A114" s="18" t="s">
        <v>47</v>
      </c>
      <c r="B114" s="22" t="s">
        <v>208</v>
      </c>
      <c r="C114" s="22" t="s">
        <v>1240</v>
      </c>
      <c r="D114" s="18" t="s">
        <v>66</v>
      </c>
      <c r="E114" s="23" t="s">
        <v>1241</v>
      </c>
      <c r="F114" s="24" t="s">
        <v>75</v>
      </c>
      <c r="G114" s="25">
        <v>2</v>
      </c>
      <c r="H114" s="26">
        <v>258.95999999999998</v>
      </c>
      <c r="I114" s="26">
        <f>ROUND(ROUND(H114,2)*ROUND(G114,3),2)</f>
        <v>517.91999999999996</v>
      </c>
      <c r="J114" s="24" t="s">
        <v>69</v>
      </c>
      <c r="O114">
        <f>(I114*21)/100</f>
        <v>108.7632</v>
      </c>
      <c r="P114" t="s">
        <v>23</v>
      </c>
    </row>
    <row r="115" spans="1:16" x14ac:dyDescent="0.2">
      <c r="A115" s="27" t="s">
        <v>54</v>
      </c>
      <c r="E115" s="28" t="s">
        <v>66</v>
      </c>
    </row>
    <row r="116" spans="1:16" x14ac:dyDescent="0.2">
      <c r="A116" s="29" t="s">
        <v>56</v>
      </c>
      <c r="E116" s="30" t="s">
        <v>1174</v>
      </c>
    </row>
    <row r="117" spans="1:16" ht="114.75" x14ac:dyDescent="0.2">
      <c r="A117" t="s">
        <v>58</v>
      </c>
      <c r="E117" s="28" t="s">
        <v>1242</v>
      </c>
    </row>
    <row r="118" spans="1:16" ht="25.5" x14ac:dyDescent="0.2">
      <c r="A118" s="18" t="s">
        <v>47</v>
      </c>
      <c r="B118" s="22" t="s">
        <v>202</v>
      </c>
      <c r="C118" s="22" t="s">
        <v>1243</v>
      </c>
      <c r="D118" s="18" t="s">
        <v>66</v>
      </c>
      <c r="E118" s="23" t="s">
        <v>1244</v>
      </c>
      <c r="F118" s="24" t="s">
        <v>75</v>
      </c>
      <c r="G118" s="25">
        <v>2</v>
      </c>
      <c r="H118" s="26">
        <v>320.32</v>
      </c>
      <c r="I118" s="26">
        <f>ROUND(ROUND(H118,2)*ROUND(G118,3),2)</f>
        <v>640.64</v>
      </c>
      <c r="J118" s="24" t="s">
        <v>69</v>
      </c>
      <c r="O118">
        <f>(I118*21)/100</f>
        <v>134.53440000000001</v>
      </c>
      <c r="P118" t="s">
        <v>23</v>
      </c>
    </row>
    <row r="119" spans="1:16" x14ac:dyDescent="0.2">
      <c r="A119" s="27" t="s">
        <v>54</v>
      </c>
      <c r="E119" s="28" t="s">
        <v>66</v>
      </c>
    </row>
    <row r="120" spans="1:16" x14ac:dyDescent="0.2">
      <c r="A120" s="29" t="s">
        <v>56</v>
      </c>
      <c r="E120" s="30" t="s">
        <v>1174</v>
      </c>
    </row>
    <row r="121" spans="1:16" ht="89.25" x14ac:dyDescent="0.2">
      <c r="A121" t="s">
        <v>58</v>
      </c>
      <c r="E121" s="28" t="s">
        <v>1245</v>
      </c>
    </row>
    <row r="122" spans="1:16" ht="25.5" x14ac:dyDescent="0.2">
      <c r="A122" s="18" t="s">
        <v>47</v>
      </c>
      <c r="B122" s="22" t="s">
        <v>214</v>
      </c>
      <c r="C122" s="22" t="s">
        <v>1246</v>
      </c>
      <c r="D122" s="18" t="s">
        <v>66</v>
      </c>
      <c r="E122" s="23" t="s">
        <v>1247</v>
      </c>
      <c r="F122" s="24" t="s">
        <v>75</v>
      </c>
      <c r="G122" s="25">
        <v>1</v>
      </c>
      <c r="H122" s="26">
        <v>15184</v>
      </c>
      <c r="I122" s="26">
        <f>ROUND(ROUND(H122,2)*ROUND(G122,3),2)</f>
        <v>15184</v>
      </c>
      <c r="J122" s="24" t="s">
        <v>69</v>
      </c>
      <c r="O122">
        <f>(I122*21)/100</f>
        <v>3188.64</v>
      </c>
      <c r="P122" t="s">
        <v>23</v>
      </c>
    </row>
    <row r="123" spans="1:16" x14ac:dyDescent="0.2">
      <c r="A123" s="27" t="s">
        <v>54</v>
      </c>
      <c r="E123" s="28" t="s">
        <v>66</v>
      </c>
    </row>
    <row r="124" spans="1:16" x14ac:dyDescent="0.2">
      <c r="A124" s="29" t="s">
        <v>56</v>
      </c>
      <c r="E124" s="30" t="s">
        <v>1174</v>
      </c>
    </row>
    <row r="125" spans="1:16" ht="114.75" x14ac:dyDescent="0.2">
      <c r="A125" t="s">
        <v>58</v>
      </c>
      <c r="E125" s="28" t="s">
        <v>1248</v>
      </c>
    </row>
    <row r="126" spans="1:16" x14ac:dyDescent="0.2">
      <c r="A126" s="18" t="s">
        <v>47</v>
      </c>
      <c r="B126" s="22" t="s">
        <v>109</v>
      </c>
      <c r="C126" s="22" t="s">
        <v>1249</v>
      </c>
      <c r="D126" s="18" t="s">
        <v>66</v>
      </c>
      <c r="E126" s="23" t="s">
        <v>1250</v>
      </c>
      <c r="F126" s="24" t="s">
        <v>345</v>
      </c>
      <c r="G126" s="25">
        <v>24</v>
      </c>
      <c r="H126" s="26">
        <v>923.52</v>
      </c>
      <c r="I126" s="26">
        <f>ROUND(ROUND(H126,2)*ROUND(G126,3),2)</f>
        <v>22164.48</v>
      </c>
      <c r="J126" s="24" t="s">
        <v>69</v>
      </c>
      <c r="O126">
        <f>(I126*21)/100</f>
        <v>4654.5407999999998</v>
      </c>
      <c r="P126" t="s">
        <v>23</v>
      </c>
    </row>
    <row r="127" spans="1:16" x14ac:dyDescent="0.2">
      <c r="A127" s="27" t="s">
        <v>54</v>
      </c>
      <c r="E127" s="28" t="s">
        <v>66</v>
      </c>
    </row>
    <row r="128" spans="1:16" x14ac:dyDescent="0.2">
      <c r="A128" s="29" t="s">
        <v>56</v>
      </c>
      <c r="E128" s="30" t="s">
        <v>1174</v>
      </c>
    </row>
    <row r="129" spans="1:18" ht="89.25" x14ac:dyDescent="0.2">
      <c r="A129" t="s">
        <v>58</v>
      </c>
      <c r="E129" s="28" t="s">
        <v>1251</v>
      </c>
    </row>
    <row r="130" spans="1:18" ht="25.5" x14ac:dyDescent="0.2">
      <c r="A130" s="18" t="s">
        <v>47</v>
      </c>
      <c r="B130" s="22" t="s">
        <v>221</v>
      </c>
      <c r="C130" s="22" t="s">
        <v>1252</v>
      </c>
      <c r="D130" s="18" t="s">
        <v>66</v>
      </c>
      <c r="E130" s="23" t="s">
        <v>1253</v>
      </c>
      <c r="F130" s="24" t="s">
        <v>75</v>
      </c>
      <c r="G130" s="25">
        <v>2</v>
      </c>
      <c r="H130" s="26">
        <v>26040</v>
      </c>
      <c r="I130" s="26">
        <f>ROUND(ROUND(H130,2)*ROUND(G130,3),2)</f>
        <v>52080</v>
      </c>
      <c r="J130" s="24" t="s">
        <v>69</v>
      </c>
      <c r="O130">
        <f>(I130*21)/100</f>
        <v>10936.8</v>
      </c>
      <c r="P130" t="s">
        <v>23</v>
      </c>
    </row>
    <row r="131" spans="1:18" x14ac:dyDescent="0.2">
      <c r="A131" s="27" t="s">
        <v>54</v>
      </c>
      <c r="E131" s="28" t="s">
        <v>66</v>
      </c>
    </row>
    <row r="132" spans="1:18" x14ac:dyDescent="0.2">
      <c r="A132" s="29" t="s">
        <v>56</v>
      </c>
      <c r="E132" s="30" t="s">
        <v>1174</v>
      </c>
    </row>
    <row r="133" spans="1:18" ht="153" x14ac:dyDescent="0.2">
      <c r="A133" t="s">
        <v>58</v>
      </c>
      <c r="E133" s="28" t="s">
        <v>1254</v>
      </c>
    </row>
    <row r="134" spans="1:18" ht="12.75" customHeight="1" x14ac:dyDescent="0.2">
      <c r="A134" s="2" t="s">
        <v>45</v>
      </c>
      <c r="B134" s="2"/>
      <c r="C134" s="31" t="s">
        <v>386</v>
      </c>
      <c r="D134" s="2"/>
      <c r="E134" s="20" t="s">
        <v>1255</v>
      </c>
      <c r="F134" s="2"/>
      <c r="G134" s="2"/>
      <c r="H134" s="2"/>
      <c r="I134" s="32">
        <f>0+Q134</f>
        <v>116767.12999999999</v>
      </c>
      <c r="J134" s="2"/>
      <c r="O134">
        <f>0+R134</f>
        <v>24521.097300000001</v>
      </c>
      <c r="Q134">
        <f>0+I135+I139+I143+I147+I151+I155+I159+I163+I167+I171+I175+I179+I183</f>
        <v>116767.12999999999</v>
      </c>
      <c r="R134">
        <f>0+O135+O139+O143+O147+O151+O155+O159+O163+O167+O171+O175+O179+O183</f>
        <v>24521.097300000001</v>
      </c>
    </row>
    <row r="135" spans="1:18" x14ac:dyDescent="0.2">
      <c r="A135" s="18" t="s">
        <v>47</v>
      </c>
      <c r="B135" s="22" t="s">
        <v>175</v>
      </c>
      <c r="C135" s="22" t="s">
        <v>1256</v>
      </c>
      <c r="D135" s="18" t="s">
        <v>66</v>
      </c>
      <c r="E135" s="23" t="s">
        <v>1257</v>
      </c>
      <c r="F135" s="24" t="s">
        <v>97</v>
      </c>
      <c r="G135" s="25">
        <v>2</v>
      </c>
      <c r="H135" s="26">
        <v>110.21</v>
      </c>
      <c r="I135" s="26">
        <f>ROUND(ROUND(H135,2)*ROUND(G135,3),2)</f>
        <v>220.42</v>
      </c>
      <c r="J135" s="24" t="s">
        <v>69</v>
      </c>
      <c r="O135">
        <f>(I135*21)/100</f>
        <v>46.288199999999996</v>
      </c>
      <c r="P135" t="s">
        <v>23</v>
      </c>
    </row>
    <row r="136" spans="1:18" x14ac:dyDescent="0.2">
      <c r="A136" s="27" t="s">
        <v>54</v>
      </c>
      <c r="E136" s="28" t="s">
        <v>66</v>
      </c>
    </row>
    <row r="137" spans="1:18" x14ac:dyDescent="0.2">
      <c r="A137" s="29" t="s">
        <v>56</v>
      </c>
      <c r="E137" s="30" t="s">
        <v>1174</v>
      </c>
    </row>
    <row r="138" spans="1:18" ht="102" x14ac:dyDescent="0.2">
      <c r="A138" t="s">
        <v>58</v>
      </c>
      <c r="E138" s="28" t="s">
        <v>1258</v>
      </c>
    </row>
    <row r="139" spans="1:18" x14ac:dyDescent="0.2">
      <c r="A139" s="18" t="s">
        <v>47</v>
      </c>
      <c r="B139" s="22" t="s">
        <v>178</v>
      </c>
      <c r="C139" s="22" t="s">
        <v>1259</v>
      </c>
      <c r="D139" s="18" t="s">
        <v>66</v>
      </c>
      <c r="E139" s="23" t="s">
        <v>1260</v>
      </c>
      <c r="F139" s="24" t="s">
        <v>97</v>
      </c>
      <c r="G139" s="25">
        <v>38</v>
      </c>
      <c r="H139" s="26">
        <v>70.62</v>
      </c>
      <c r="I139" s="26">
        <f>ROUND(ROUND(H139,2)*ROUND(G139,3),2)</f>
        <v>2683.56</v>
      </c>
      <c r="J139" s="24" t="s">
        <v>69</v>
      </c>
      <c r="O139">
        <f>(I139*21)/100</f>
        <v>563.54759999999999</v>
      </c>
      <c r="P139" t="s">
        <v>23</v>
      </c>
    </row>
    <row r="140" spans="1:18" x14ac:dyDescent="0.2">
      <c r="A140" s="27" t="s">
        <v>54</v>
      </c>
      <c r="E140" s="28" t="s">
        <v>66</v>
      </c>
    </row>
    <row r="141" spans="1:18" x14ac:dyDescent="0.2">
      <c r="A141" s="29" t="s">
        <v>56</v>
      </c>
      <c r="E141" s="30" t="s">
        <v>1174</v>
      </c>
    </row>
    <row r="142" spans="1:18" ht="127.5" x14ac:dyDescent="0.2">
      <c r="A142" t="s">
        <v>58</v>
      </c>
      <c r="E142" s="28" t="s">
        <v>1261</v>
      </c>
    </row>
    <row r="143" spans="1:18" x14ac:dyDescent="0.2">
      <c r="A143" s="18" t="s">
        <v>47</v>
      </c>
      <c r="B143" s="22" t="s">
        <v>120</v>
      </c>
      <c r="C143" s="22" t="s">
        <v>1262</v>
      </c>
      <c r="D143" s="18" t="s">
        <v>66</v>
      </c>
      <c r="E143" s="23" t="s">
        <v>1263</v>
      </c>
      <c r="F143" s="24" t="s">
        <v>75</v>
      </c>
      <c r="G143" s="25">
        <v>4</v>
      </c>
      <c r="H143" s="26">
        <v>87.74</v>
      </c>
      <c r="I143" s="26">
        <f>ROUND(ROUND(H143,2)*ROUND(G143,3),2)</f>
        <v>350.96</v>
      </c>
      <c r="J143" s="24" t="s">
        <v>69</v>
      </c>
      <c r="O143">
        <f>(I143*21)/100</f>
        <v>73.701599999999999</v>
      </c>
      <c r="P143" t="s">
        <v>23</v>
      </c>
    </row>
    <row r="144" spans="1:18" x14ac:dyDescent="0.2">
      <c r="A144" s="27" t="s">
        <v>54</v>
      </c>
      <c r="E144" s="28" t="s">
        <v>66</v>
      </c>
    </row>
    <row r="145" spans="1:16" x14ac:dyDescent="0.2">
      <c r="A145" s="29" t="s">
        <v>56</v>
      </c>
      <c r="E145" s="30" t="s">
        <v>1174</v>
      </c>
    </row>
    <row r="146" spans="1:16" ht="102" x14ac:dyDescent="0.2">
      <c r="A146" t="s">
        <v>58</v>
      </c>
      <c r="E146" s="28" t="s">
        <v>1264</v>
      </c>
    </row>
    <row r="147" spans="1:16" x14ac:dyDescent="0.2">
      <c r="A147" s="18" t="s">
        <v>47</v>
      </c>
      <c r="B147" s="22" t="s">
        <v>129</v>
      </c>
      <c r="C147" s="22" t="s">
        <v>1265</v>
      </c>
      <c r="D147" s="18" t="s">
        <v>66</v>
      </c>
      <c r="E147" s="23" t="s">
        <v>1266</v>
      </c>
      <c r="F147" s="24" t="s">
        <v>75</v>
      </c>
      <c r="G147" s="25">
        <v>2</v>
      </c>
      <c r="H147" s="26">
        <v>28355</v>
      </c>
      <c r="I147" s="26">
        <f>ROUND(ROUND(H147,2)*ROUND(G147,3),2)</f>
        <v>56710</v>
      </c>
      <c r="J147" s="24" t="s">
        <v>69</v>
      </c>
      <c r="O147">
        <f>(I147*21)/100</f>
        <v>11909.1</v>
      </c>
      <c r="P147" t="s">
        <v>23</v>
      </c>
    </row>
    <row r="148" spans="1:16" x14ac:dyDescent="0.2">
      <c r="A148" s="27" t="s">
        <v>54</v>
      </c>
      <c r="E148" s="28" t="s">
        <v>66</v>
      </c>
    </row>
    <row r="149" spans="1:16" x14ac:dyDescent="0.2">
      <c r="A149" s="29" t="s">
        <v>56</v>
      </c>
      <c r="E149" s="30" t="s">
        <v>1174</v>
      </c>
    </row>
    <row r="150" spans="1:16" ht="102" x14ac:dyDescent="0.2">
      <c r="A150" t="s">
        <v>58</v>
      </c>
      <c r="E150" s="28" t="s">
        <v>1267</v>
      </c>
    </row>
    <row r="151" spans="1:16" ht="25.5" x14ac:dyDescent="0.2">
      <c r="A151" s="18" t="s">
        <v>47</v>
      </c>
      <c r="B151" s="22" t="s">
        <v>141</v>
      </c>
      <c r="C151" s="22" t="s">
        <v>1268</v>
      </c>
      <c r="D151" s="18" t="s">
        <v>66</v>
      </c>
      <c r="E151" s="23" t="s">
        <v>1269</v>
      </c>
      <c r="F151" s="24" t="s">
        <v>97</v>
      </c>
      <c r="G151" s="25">
        <v>75</v>
      </c>
      <c r="H151" s="26">
        <v>511.98</v>
      </c>
      <c r="I151" s="26">
        <f>ROUND(ROUND(H151,2)*ROUND(G151,3),2)</f>
        <v>38398.5</v>
      </c>
      <c r="J151" s="24" t="s">
        <v>69</v>
      </c>
      <c r="O151">
        <f>(I151*21)/100</f>
        <v>8063.6850000000004</v>
      </c>
      <c r="P151" t="s">
        <v>23</v>
      </c>
    </row>
    <row r="152" spans="1:16" x14ac:dyDescent="0.2">
      <c r="A152" s="27" t="s">
        <v>54</v>
      </c>
      <c r="E152" s="28" t="s">
        <v>66</v>
      </c>
    </row>
    <row r="153" spans="1:16" x14ac:dyDescent="0.2">
      <c r="A153" s="29" t="s">
        <v>56</v>
      </c>
      <c r="E153" s="30" t="s">
        <v>1174</v>
      </c>
    </row>
    <row r="154" spans="1:16" ht="89.25" x14ac:dyDescent="0.2">
      <c r="A154" t="s">
        <v>58</v>
      </c>
      <c r="E154" s="28" t="s">
        <v>1225</v>
      </c>
    </row>
    <row r="155" spans="1:16" ht="25.5" x14ac:dyDescent="0.2">
      <c r="A155" s="18" t="s">
        <v>47</v>
      </c>
      <c r="B155" s="22" t="s">
        <v>135</v>
      </c>
      <c r="C155" s="22" t="s">
        <v>1270</v>
      </c>
      <c r="D155" s="18" t="s">
        <v>66</v>
      </c>
      <c r="E155" s="23" t="s">
        <v>1271</v>
      </c>
      <c r="F155" s="24" t="s">
        <v>75</v>
      </c>
      <c r="G155" s="25">
        <v>5</v>
      </c>
      <c r="H155" s="26">
        <v>159.6</v>
      </c>
      <c r="I155" s="26">
        <f>ROUND(ROUND(H155,2)*ROUND(G155,3),2)</f>
        <v>798</v>
      </c>
      <c r="J155" s="24" t="s">
        <v>69</v>
      </c>
      <c r="O155">
        <f>(I155*21)/100</f>
        <v>167.58</v>
      </c>
      <c r="P155" t="s">
        <v>23</v>
      </c>
    </row>
    <row r="156" spans="1:16" x14ac:dyDescent="0.2">
      <c r="A156" s="27" t="s">
        <v>54</v>
      </c>
      <c r="E156" s="28" t="s">
        <v>66</v>
      </c>
    </row>
    <row r="157" spans="1:16" x14ac:dyDescent="0.2">
      <c r="A157" s="29" t="s">
        <v>56</v>
      </c>
      <c r="E157" s="30" t="s">
        <v>1174</v>
      </c>
    </row>
    <row r="158" spans="1:16" ht="102" x14ac:dyDescent="0.2">
      <c r="A158" t="s">
        <v>58</v>
      </c>
      <c r="E158" s="28" t="s">
        <v>1272</v>
      </c>
    </row>
    <row r="159" spans="1:16" ht="25.5" x14ac:dyDescent="0.2">
      <c r="A159" s="18" t="s">
        <v>47</v>
      </c>
      <c r="B159" s="22" t="s">
        <v>147</v>
      </c>
      <c r="C159" s="22" t="s">
        <v>1273</v>
      </c>
      <c r="D159" s="18" t="s">
        <v>66</v>
      </c>
      <c r="E159" s="23" t="s">
        <v>1274</v>
      </c>
      <c r="F159" s="24" t="s">
        <v>75</v>
      </c>
      <c r="G159" s="25">
        <v>1</v>
      </c>
      <c r="H159" s="26">
        <v>481.95</v>
      </c>
      <c r="I159" s="26">
        <f>ROUND(ROUND(H159,2)*ROUND(G159,3),2)</f>
        <v>481.95</v>
      </c>
      <c r="J159" s="24" t="s">
        <v>69</v>
      </c>
      <c r="O159">
        <f>(I159*21)/100</f>
        <v>101.20949999999999</v>
      </c>
      <c r="P159" t="s">
        <v>23</v>
      </c>
    </row>
    <row r="160" spans="1:16" x14ac:dyDescent="0.2">
      <c r="A160" s="27" t="s">
        <v>54</v>
      </c>
      <c r="E160" s="28" t="s">
        <v>66</v>
      </c>
    </row>
    <row r="161" spans="1:16" x14ac:dyDescent="0.2">
      <c r="A161" s="29" t="s">
        <v>56</v>
      </c>
      <c r="E161" s="30" t="s">
        <v>1174</v>
      </c>
    </row>
    <row r="162" spans="1:16" ht="102" x14ac:dyDescent="0.2">
      <c r="A162" t="s">
        <v>58</v>
      </c>
      <c r="E162" s="28" t="s">
        <v>1272</v>
      </c>
    </row>
    <row r="163" spans="1:16" x14ac:dyDescent="0.2">
      <c r="A163" s="18" t="s">
        <v>47</v>
      </c>
      <c r="B163" s="22" t="s">
        <v>152</v>
      </c>
      <c r="C163" s="22" t="s">
        <v>1275</v>
      </c>
      <c r="D163" s="18" t="s">
        <v>66</v>
      </c>
      <c r="E163" s="23" t="s">
        <v>1276</v>
      </c>
      <c r="F163" s="24" t="s">
        <v>97</v>
      </c>
      <c r="G163" s="25">
        <v>75</v>
      </c>
      <c r="H163" s="26">
        <v>56</v>
      </c>
      <c r="I163" s="26">
        <f>ROUND(ROUND(H163,2)*ROUND(G163,3),2)</f>
        <v>4200</v>
      </c>
      <c r="J163" s="24" t="s">
        <v>53</v>
      </c>
      <c r="O163">
        <f>(I163*21)/100</f>
        <v>882</v>
      </c>
      <c r="P163" t="s">
        <v>23</v>
      </c>
    </row>
    <row r="164" spans="1:16" x14ac:dyDescent="0.2">
      <c r="A164" s="27" t="s">
        <v>54</v>
      </c>
      <c r="E164" s="28" t="s">
        <v>66</v>
      </c>
    </row>
    <row r="165" spans="1:16" x14ac:dyDescent="0.2">
      <c r="A165" s="29" t="s">
        <v>56</v>
      </c>
      <c r="E165" s="30" t="s">
        <v>1174</v>
      </c>
    </row>
    <row r="166" spans="1:16" ht="76.5" x14ac:dyDescent="0.2">
      <c r="A166" t="s">
        <v>58</v>
      </c>
      <c r="E166" s="28" t="s">
        <v>1277</v>
      </c>
    </row>
    <row r="167" spans="1:16" x14ac:dyDescent="0.2">
      <c r="A167" s="18" t="s">
        <v>47</v>
      </c>
      <c r="B167" s="22" t="s">
        <v>313</v>
      </c>
      <c r="C167" s="22" t="s">
        <v>1278</v>
      </c>
      <c r="D167" s="18" t="s">
        <v>66</v>
      </c>
      <c r="E167" s="23" t="s">
        <v>1279</v>
      </c>
      <c r="F167" s="24" t="s">
        <v>75</v>
      </c>
      <c r="G167" s="25">
        <v>5</v>
      </c>
      <c r="H167" s="26">
        <v>16</v>
      </c>
      <c r="I167" s="26">
        <f>ROUND(ROUND(H167,2)*ROUND(G167,3),2)</f>
        <v>80</v>
      </c>
      <c r="J167" s="24" t="s">
        <v>53</v>
      </c>
      <c r="O167">
        <f>(I167*21)/100</f>
        <v>16.8</v>
      </c>
      <c r="P167" t="s">
        <v>23</v>
      </c>
    </row>
    <row r="168" spans="1:16" x14ac:dyDescent="0.2">
      <c r="A168" s="27" t="s">
        <v>54</v>
      </c>
      <c r="E168" s="28" t="s">
        <v>66</v>
      </c>
    </row>
    <row r="169" spans="1:16" x14ac:dyDescent="0.2">
      <c r="A169" s="29" t="s">
        <v>56</v>
      </c>
      <c r="E169" s="30" t="s">
        <v>1174</v>
      </c>
    </row>
    <row r="170" spans="1:16" ht="89.25" x14ac:dyDescent="0.2">
      <c r="A170" t="s">
        <v>58</v>
      </c>
      <c r="E170" s="28" t="s">
        <v>1280</v>
      </c>
    </row>
    <row r="171" spans="1:16" x14ac:dyDescent="0.2">
      <c r="A171" s="18" t="s">
        <v>47</v>
      </c>
      <c r="B171" s="22" t="s">
        <v>486</v>
      </c>
      <c r="C171" s="22" t="s">
        <v>1281</v>
      </c>
      <c r="D171" s="18" t="s">
        <v>66</v>
      </c>
      <c r="E171" s="23" t="s">
        <v>1282</v>
      </c>
      <c r="F171" s="24" t="s">
        <v>1283</v>
      </c>
      <c r="G171" s="25">
        <v>15</v>
      </c>
      <c r="H171" s="26">
        <v>24.96</v>
      </c>
      <c r="I171" s="26">
        <f>ROUND(ROUND(H171,2)*ROUND(G171,3),2)</f>
        <v>374.4</v>
      </c>
      <c r="J171" s="24" t="s">
        <v>69</v>
      </c>
      <c r="O171">
        <f>(I171*21)/100</f>
        <v>78.623999999999995</v>
      </c>
      <c r="P171" t="s">
        <v>23</v>
      </c>
    </row>
    <row r="172" spans="1:16" x14ac:dyDescent="0.2">
      <c r="A172" s="27" t="s">
        <v>54</v>
      </c>
      <c r="E172" s="28" t="s">
        <v>66</v>
      </c>
    </row>
    <row r="173" spans="1:16" x14ac:dyDescent="0.2">
      <c r="A173" s="29" t="s">
        <v>56</v>
      </c>
      <c r="E173" s="30" t="s">
        <v>1174</v>
      </c>
    </row>
    <row r="174" spans="1:16" ht="127.5" x14ac:dyDescent="0.2">
      <c r="A174" t="s">
        <v>58</v>
      </c>
      <c r="E174" s="28" t="s">
        <v>1284</v>
      </c>
    </row>
    <row r="175" spans="1:16" x14ac:dyDescent="0.2">
      <c r="A175" s="18" t="s">
        <v>47</v>
      </c>
      <c r="B175" s="22" t="s">
        <v>442</v>
      </c>
      <c r="C175" s="22" t="s">
        <v>1285</v>
      </c>
      <c r="D175" s="18" t="s">
        <v>66</v>
      </c>
      <c r="E175" s="23" t="s">
        <v>1286</v>
      </c>
      <c r="F175" s="24" t="s">
        <v>75</v>
      </c>
      <c r="G175" s="25">
        <v>2</v>
      </c>
      <c r="H175" s="26">
        <v>438.88</v>
      </c>
      <c r="I175" s="26">
        <f>ROUND(ROUND(H175,2)*ROUND(G175,3),2)</f>
        <v>877.76</v>
      </c>
      <c r="J175" s="24" t="s">
        <v>69</v>
      </c>
      <c r="O175">
        <f>(I175*21)/100</f>
        <v>184.3296</v>
      </c>
      <c r="P175" t="s">
        <v>23</v>
      </c>
    </row>
    <row r="176" spans="1:16" x14ac:dyDescent="0.2">
      <c r="A176" s="27" t="s">
        <v>54</v>
      </c>
      <c r="E176" s="28" t="s">
        <v>66</v>
      </c>
    </row>
    <row r="177" spans="1:18" x14ac:dyDescent="0.2">
      <c r="A177" s="29" t="s">
        <v>56</v>
      </c>
      <c r="E177" s="30" t="s">
        <v>1174</v>
      </c>
    </row>
    <row r="178" spans="1:18" ht="76.5" x14ac:dyDescent="0.2">
      <c r="A178" t="s">
        <v>58</v>
      </c>
      <c r="E178" s="28" t="s">
        <v>1287</v>
      </c>
    </row>
    <row r="179" spans="1:18" x14ac:dyDescent="0.2">
      <c r="A179" s="18" t="s">
        <v>47</v>
      </c>
      <c r="B179" s="22" t="s">
        <v>492</v>
      </c>
      <c r="C179" s="22" t="s">
        <v>1288</v>
      </c>
      <c r="D179" s="18" t="s">
        <v>66</v>
      </c>
      <c r="E179" s="23" t="s">
        <v>1289</v>
      </c>
      <c r="F179" s="24" t="s">
        <v>345</v>
      </c>
      <c r="G179" s="25">
        <v>24</v>
      </c>
      <c r="H179" s="26">
        <v>465.92</v>
      </c>
      <c r="I179" s="26">
        <f>ROUND(ROUND(H179,2)*ROUND(G179,3),2)</f>
        <v>11182.08</v>
      </c>
      <c r="J179" s="24" t="s">
        <v>69</v>
      </c>
      <c r="O179">
        <f>(I179*21)/100</f>
        <v>2348.2368000000001</v>
      </c>
      <c r="P179" t="s">
        <v>23</v>
      </c>
    </row>
    <row r="180" spans="1:18" x14ac:dyDescent="0.2">
      <c r="A180" s="27" t="s">
        <v>54</v>
      </c>
      <c r="E180" s="28" t="s">
        <v>66</v>
      </c>
    </row>
    <row r="181" spans="1:18" x14ac:dyDescent="0.2">
      <c r="A181" s="29" t="s">
        <v>56</v>
      </c>
      <c r="E181" s="30" t="s">
        <v>1174</v>
      </c>
    </row>
    <row r="182" spans="1:18" ht="89.25" x14ac:dyDescent="0.2">
      <c r="A182" t="s">
        <v>58</v>
      </c>
      <c r="E182" s="28" t="s">
        <v>1290</v>
      </c>
    </row>
    <row r="183" spans="1:18" x14ac:dyDescent="0.2">
      <c r="A183" s="18" t="s">
        <v>47</v>
      </c>
      <c r="B183" s="22" t="s">
        <v>448</v>
      </c>
      <c r="C183" s="22" t="s">
        <v>1291</v>
      </c>
      <c r="D183" s="18" t="s">
        <v>66</v>
      </c>
      <c r="E183" s="23" t="s">
        <v>1292</v>
      </c>
      <c r="F183" s="24" t="s">
        <v>75</v>
      </c>
      <c r="G183" s="25">
        <v>10</v>
      </c>
      <c r="H183" s="26">
        <v>40.950000000000003</v>
      </c>
      <c r="I183" s="26">
        <f>ROUND(ROUND(H183,2)*ROUND(G183,3),2)</f>
        <v>409.5</v>
      </c>
      <c r="J183" s="24" t="s">
        <v>69</v>
      </c>
      <c r="O183">
        <f>(I183*21)/100</f>
        <v>85.995000000000005</v>
      </c>
      <c r="P183" t="s">
        <v>23</v>
      </c>
    </row>
    <row r="184" spans="1:18" x14ac:dyDescent="0.2">
      <c r="A184" s="27" t="s">
        <v>54</v>
      </c>
      <c r="E184" s="28" t="s">
        <v>66</v>
      </c>
    </row>
    <row r="185" spans="1:18" x14ac:dyDescent="0.2">
      <c r="A185" s="29" t="s">
        <v>56</v>
      </c>
      <c r="E185" s="30" t="s">
        <v>1174</v>
      </c>
    </row>
    <row r="186" spans="1:18" ht="102" x14ac:dyDescent="0.2">
      <c r="A186" t="s">
        <v>58</v>
      </c>
      <c r="E186" s="28" t="s">
        <v>1293</v>
      </c>
    </row>
    <row r="187" spans="1:18" ht="12.75" customHeight="1" x14ac:dyDescent="0.2">
      <c r="A187" s="2" t="s">
        <v>45</v>
      </c>
      <c r="B187" s="2"/>
      <c r="C187" s="31" t="s">
        <v>219</v>
      </c>
      <c r="D187" s="2"/>
      <c r="E187" s="20" t="s">
        <v>220</v>
      </c>
      <c r="F187" s="2"/>
      <c r="G187" s="2"/>
      <c r="H187" s="2"/>
      <c r="I187" s="32">
        <f>0+Q187</f>
        <v>6844.8</v>
      </c>
      <c r="J187" s="2"/>
      <c r="O187">
        <f>0+R187</f>
        <v>1437.4080000000001</v>
      </c>
      <c r="Q187">
        <f>0+I188</f>
        <v>6844.8</v>
      </c>
      <c r="R187">
        <f>0+O188</f>
        <v>1437.4080000000001</v>
      </c>
    </row>
    <row r="188" spans="1:18" x14ac:dyDescent="0.2">
      <c r="A188" s="18" t="s">
        <v>47</v>
      </c>
      <c r="B188" s="22" t="s">
        <v>835</v>
      </c>
      <c r="C188" s="22" t="s">
        <v>1294</v>
      </c>
      <c r="D188" s="18" t="s">
        <v>66</v>
      </c>
      <c r="E188" s="23" t="s">
        <v>1295</v>
      </c>
      <c r="F188" s="24" t="s">
        <v>97</v>
      </c>
      <c r="G188" s="25">
        <v>4</v>
      </c>
      <c r="H188" s="26">
        <v>1711.2</v>
      </c>
      <c r="I188" s="26">
        <f>ROUND(ROUND(H188,2)*ROUND(G188,3),2)</f>
        <v>6844.8</v>
      </c>
      <c r="J188" s="24" t="s">
        <v>69</v>
      </c>
      <c r="O188">
        <f>(I188*21)/100</f>
        <v>1437.4080000000001</v>
      </c>
      <c r="P188" t="s">
        <v>23</v>
      </c>
    </row>
    <row r="189" spans="1:18" x14ac:dyDescent="0.2">
      <c r="A189" s="27" t="s">
        <v>54</v>
      </c>
      <c r="E189" s="28" t="s">
        <v>66</v>
      </c>
    </row>
    <row r="190" spans="1:18" x14ac:dyDescent="0.2">
      <c r="A190" s="29" t="s">
        <v>56</v>
      </c>
      <c r="E190" s="30" t="s">
        <v>1174</v>
      </c>
    </row>
    <row r="191" spans="1:18" ht="242.25" x14ac:dyDescent="0.2">
      <c r="A191" t="s">
        <v>58</v>
      </c>
      <c r="E191" s="28" t="s">
        <v>1296</v>
      </c>
    </row>
    <row r="192" spans="1:18" ht="12.75" customHeight="1" x14ac:dyDescent="0.2">
      <c r="A192" s="2" t="s">
        <v>45</v>
      </c>
      <c r="B192" s="2"/>
      <c r="C192" s="31" t="s">
        <v>651</v>
      </c>
      <c r="D192" s="2"/>
      <c r="E192" s="20" t="s">
        <v>1139</v>
      </c>
      <c r="F192" s="2"/>
      <c r="G192" s="2"/>
      <c r="H192" s="2"/>
      <c r="I192" s="32">
        <f>0+Q192</f>
        <v>10717.2</v>
      </c>
      <c r="J192" s="2"/>
      <c r="O192">
        <f>0+R192</f>
        <v>2250.6120000000001</v>
      </c>
      <c r="Q192">
        <f>0+I193</f>
        <v>10717.2</v>
      </c>
      <c r="R192">
        <f>0+O193</f>
        <v>2250.6120000000001</v>
      </c>
    </row>
    <row r="193" spans="1:16" x14ac:dyDescent="0.2">
      <c r="A193" s="18" t="s">
        <v>47</v>
      </c>
      <c r="B193" s="22" t="s">
        <v>843</v>
      </c>
      <c r="C193" s="22" t="s">
        <v>1297</v>
      </c>
      <c r="D193" s="18" t="s">
        <v>66</v>
      </c>
      <c r="E193" s="23" t="s">
        <v>1298</v>
      </c>
      <c r="F193" s="24" t="s">
        <v>81</v>
      </c>
      <c r="G193" s="25">
        <v>2</v>
      </c>
      <c r="H193" s="26">
        <v>5358.6</v>
      </c>
      <c r="I193" s="26">
        <f>ROUND(ROUND(H193,2)*ROUND(G193,3),2)</f>
        <v>10717.2</v>
      </c>
      <c r="J193" s="24" t="s">
        <v>69</v>
      </c>
      <c r="O193">
        <f>(I193*21)/100</f>
        <v>2250.6120000000001</v>
      </c>
      <c r="P193" t="s">
        <v>23</v>
      </c>
    </row>
    <row r="194" spans="1:16" x14ac:dyDescent="0.2">
      <c r="A194" s="27" t="s">
        <v>54</v>
      </c>
      <c r="E194" s="28" t="s">
        <v>66</v>
      </c>
    </row>
    <row r="195" spans="1:16" x14ac:dyDescent="0.2">
      <c r="A195" s="29" t="s">
        <v>56</v>
      </c>
      <c r="E195" s="30" t="s">
        <v>1174</v>
      </c>
    </row>
    <row r="196" spans="1:16" ht="114.75" x14ac:dyDescent="0.2">
      <c r="A196" t="s">
        <v>58</v>
      </c>
      <c r="E196" s="28" t="s">
        <v>1299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5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22</v>
      </c>
    </row>
    <row r="2" spans="1:18" ht="25.1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J2" s="4"/>
      <c r="O2">
        <f>0+O8</f>
        <v>44142.556499999999</v>
      </c>
      <c r="P2" t="s">
        <v>22</v>
      </c>
    </row>
    <row r="3" spans="1:18" ht="15" customHeight="1" x14ac:dyDescent="0.25">
      <c r="A3" t="s">
        <v>12</v>
      </c>
      <c r="B3" s="11" t="s">
        <v>14</v>
      </c>
      <c r="C3" s="38" t="s">
        <v>15</v>
      </c>
      <c r="D3" s="34"/>
      <c r="E3" s="12" t="s">
        <v>16</v>
      </c>
      <c r="F3" s="4"/>
      <c r="G3" s="9"/>
      <c r="H3" s="8" t="s">
        <v>1300</v>
      </c>
      <c r="I3" s="33">
        <f>0+I8</f>
        <v>210202.65</v>
      </c>
      <c r="J3" s="10"/>
      <c r="O3" t="s">
        <v>19</v>
      </c>
      <c r="P3" t="s">
        <v>23</v>
      </c>
    </row>
    <row r="4" spans="1:18" ht="15" customHeight="1" x14ac:dyDescent="0.25">
      <c r="A4" t="s">
        <v>17</v>
      </c>
      <c r="B4" s="13" t="s">
        <v>18</v>
      </c>
      <c r="C4" s="39" t="s">
        <v>1300</v>
      </c>
      <c r="D4" s="40"/>
      <c r="E4" s="14" t="s">
        <v>1301</v>
      </c>
      <c r="F4" s="2"/>
      <c r="G4" s="2"/>
      <c r="H4" s="15"/>
      <c r="I4" s="15"/>
      <c r="J4" s="2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J5" s="37" t="s">
        <v>43</v>
      </c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  <c r="J6" s="37"/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  <c r="J7" s="1" t="s">
        <v>44</v>
      </c>
    </row>
    <row r="8" spans="1:18" ht="12.75" customHeight="1" x14ac:dyDescent="0.2">
      <c r="A8" s="15" t="s">
        <v>45</v>
      </c>
      <c r="B8" s="15"/>
      <c r="C8" s="19" t="s">
        <v>40</v>
      </c>
      <c r="D8" s="15"/>
      <c r="E8" s="20" t="s">
        <v>226</v>
      </c>
      <c r="F8" s="15"/>
      <c r="G8" s="15"/>
      <c r="H8" s="15"/>
      <c r="I8" s="21">
        <f>0+Q8</f>
        <v>210202.65</v>
      </c>
      <c r="J8" s="15"/>
      <c r="O8">
        <f>0+R8</f>
        <v>44142.556499999999</v>
      </c>
      <c r="Q8">
        <f>0+I9+I13+I17+I21+I25+I29+I33+I37+I41+I45+I49+I53</f>
        <v>210202.65</v>
      </c>
      <c r="R8">
        <f>0+O9+O13+O17+O21+O25+O29+O33+O37+O41+O45+O49+O53</f>
        <v>44142.556499999999</v>
      </c>
    </row>
    <row r="9" spans="1:18" ht="25.5" x14ac:dyDescent="0.2">
      <c r="A9" s="18" t="s">
        <v>47</v>
      </c>
      <c r="B9" s="22" t="s">
        <v>29</v>
      </c>
      <c r="C9" s="22" t="s">
        <v>1302</v>
      </c>
      <c r="D9" s="18" t="s">
        <v>66</v>
      </c>
      <c r="E9" s="23" t="s">
        <v>1303</v>
      </c>
      <c r="F9" s="24" t="s">
        <v>75</v>
      </c>
      <c r="G9" s="25">
        <v>85</v>
      </c>
      <c r="H9" s="26">
        <v>367.38</v>
      </c>
      <c r="I9" s="26">
        <f>ROUND(ROUND(H9,2)*ROUND(G9,3),2)</f>
        <v>31227.3</v>
      </c>
      <c r="J9" s="24" t="s">
        <v>69</v>
      </c>
      <c r="O9">
        <f>(I9*21)/100</f>
        <v>6557.7329999999993</v>
      </c>
      <c r="P9" t="s">
        <v>23</v>
      </c>
    </row>
    <row r="10" spans="1:18" ht="63.75" x14ac:dyDescent="0.2">
      <c r="A10" s="27" t="s">
        <v>54</v>
      </c>
      <c r="E10" s="28" t="s">
        <v>1304</v>
      </c>
    </row>
    <row r="11" spans="1:18" x14ac:dyDescent="0.2">
      <c r="A11" s="29" t="s">
        <v>56</v>
      </c>
      <c r="E11" s="30" t="s">
        <v>1305</v>
      </c>
    </row>
    <row r="12" spans="1:18" ht="63.75" x14ac:dyDescent="0.2">
      <c r="A12" t="s">
        <v>58</v>
      </c>
      <c r="E12" s="28" t="s">
        <v>780</v>
      </c>
    </row>
    <row r="13" spans="1:18" ht="25.5" x14ac:dyDescent="0.2">
      <c r="A13" s="18" t="s">
        <v>47</v>
      </c>
      <c r="B13" s="22" t="s">
        <v>23</v>
      </c>
      <c r="C13" s="22" t="s">
        <v>770</v>
      </c>
      <c r="D13" s="18" t="s">
        <v>66</v>
      </c>
      <c r="E13" s="23" t="s">
        <v>771</v>
      </c>
      <c r="F13" s="24" t="s">
        <v>75</v>
      </c>
      <c r="G13" s="25">
        <v>85</v>
      </c>
      <c r="H13" s="26">
        <v>214.11</v>
      </c>
      <c r="I13" s="26">
        <f>ROUND(ROUND(H13,2)*ROUND(G13,3),2)</f>
        <v>18199.349999999999</v>
      </c>
      <c r="J13" s="24" t="s">
        <v>69</v>
      </c>
      <c r="O13">
        <f>(I13*21)/100</f>
        <v>3821.8634999999999</v>
      </c>
      <c r="P13" t="s">
        <v>23</v>
      </c>
    </row>
    <row r="14" spans="1:18" ht="63.75" x14ac:dyDescent="0.2">
      <c r="A14" s="27" t="s">
        <v>54</v>
      </c>
      <c r="E14" s="28" t="s">
        <v>1306</v>
      </c>
    </row>
    <row r="15" spans="1:18" x14ac:dyDescent="0.2">
      <c r="A15" s="29" t="s">
        <v>56</v>
      </c>
      <c r="E15" s="30" t="s">
        <v>1305</v>
      </c>
    </row>
    <row r="16" spans="1:18" ht="25.5" x14ac:dyDescent="0.2">
      <c r="A16" t="s">
        <v>58</v>
      </c>
      <c r="E16" s="28" t="s">
        <v>774</v>
      </c>
    </row>
    <row r="17" spans="1:16" x14ac:dyDescent="0.2">
      <c r="A17" s="18" t="s">
        <v>47</v>
      </c>
      <c r="B17" s="22" t="s">
        <v>22</v>
      </c>
      <c r="C17" s="22" t="s">
        <v>1307</v>
      </c>
      <c r="D17" s="18" t="s">
        <v>66</v>
      </c>
      <c r="E17" s="23" t="s">
        <v>1308</v>
      </c>
      <c r="F17" s="24" t="s">
        <v>1309</v>
      </c>
      <c r="G17" s="25">
        <v>8925</v>
      </c>
      <c r="H17" s="26">
        <v>9.8000000000000007</v>
      </c>
      <c r="I17" s="26">
        <f>ROUND(ROUND(H17,2)*ROUND(G17,3),2)</f>
        <v>87465</v>
      </c>
      <c r="J17" s="24" t="s">
        <v>69</v>
      </c>
      <c r="O17">
        <f>(I17*21)/100</f>
        <v>18367.650000000001</v>
      </c>
      <c r="P17" t="s">
        <v>23</v>
      </c>
    </row>
    <row r="18" spans="1:16" ht="63.75" x14ac:dyDescent="0.2">
      <c r="A18" s="27" t="s">
        <v>54</v>
      </c>
      <c r="E18" s="28" t="s">
        <v>1310</v>
      </c>
    </row>
    <row r="19" spans="1:16" x14ac:dyDescent="0.2">
      <c r="A19" s="29" t="s">
        <v>56</v>
      </c>
      <c r="E19" s="30" t="s">
        <v>1311</v>
      </c>
    </row>
    <row r="20" spans="1:16" ht="25.5" x14ac:dyDescent="0.2">
      <c r="A20" t="s">
        <v>58</v>
      </c>
      <c r="E20" s="28" t="s">
        <v>1312</v>
      </c>
    </row>
    <row r="21" spans="1:16" x14ac:dyDescent="0.2">
      <c r="A21" s="18" t="s">
        <v>47</v>
      </c>
      <c r="B21" s="22" t="s">
        <v>85</v>
      </c>
      <c r="C21" s="22" t="s">
        <v>1313</v>
      </c>
      <c r="D21" s="18" t="s">
        <v>66</v>
      </c>
      <c r="E21" s="23" t="s">
        <v>1314</v>
      </c>
      <c r="F21" s="24" t="s">
        <v>75</v>
      </c>
      <c r="G21" s="25">
        <v>3</v>
      </c>
      <c r="H21" s="26">
        <v>138.19999999999999</v>
      </c>
      <c r="I21" s="26">
        <f>ROUND(ROUND(H21,2)*ROUND(G21,3),2)</f>
        <v>414.6</v>
      </c>
      <c r="J21" s="24" t="s">
        <v>69</v>
      </c>
      <c r="O21">
        <f>(I21*21)/100</f>
        <v>87.066000000000003</v>
      </c>
      <c r="P21" t="s">
        <v>23</v>
      </c>
    </row>
    <row r="22" spans="1:16" ht="63.75" x14ac:dyDescent="0.2">
      <c r="A22" s="27" t="s">
        <v>54</v>
      </c>
      <c r="E22" s="28" t="s">
        <v>1315</v>
      </c>
    </row>
    <row r="23" spans="1:16" x14ac:dyDescent="0.2">
      <c r="A23" s="29" t="s">
        <v>56</v>
      </c>
      <c r="E23" s="30" t="s">
        <v>876</v>
      </c>
    </row>
    <row r="24" spans="1:16" ht="76.5" x14ac:dyDescent="0.2">
      <c r="A24" t="s">
        <v>58</v>
      </c>
      <c r="E24" s="28" t="s">
        <v>1316</v>
      </c>
    </row>
    <row r="25" spans="1:16" x14ac:dyDescent="0.2">
      <c r="A25" s="18" t="s">
        <v>47</v>
      </c>
      <c r="B25" s="22" t="s">
        <v>219</v>
      </c>
      <c r="C25" s="22" t="s">
        <v>1317</v>
      </c>
      <c r="D25" s="18" t="s">
        <v>66</v>
      </c>
      <c r="E25" s="23" t="s">
        <v>1318</v>
      </c>
      <c r="F25" s="24" t="s">
        <v>75</v>
      </c>
      <c r="G25" s="25">
        <v>3</v>
      </c>
      <c r="H25" s="26">
        <v>91.15</v>
      </c>
      <c r="I25" s="26">
        <f>ROUND(ROUND(H25,2)*ROUND(G25,3),2)</f>
        <v>273.45</v>
      </c>
      <c r="J25" s="24" t="s">
        <v>69</v>
      </c>
      <c r="O25">
        <f>(I25*21)/100</f>
        <v>57.424499999999995</v>
      </c>
      <c r="P25" t="s">
        <v>23</v>
      </c>
    </row>
    <row r="26" spans="1:16" ht="51" x14ac:dyDescent="0.2">
      <c r="A26" s="27" t="s">
        <v>54</v>
      </c>
      <c r="E26" s="28" t="s">
        <v>1319</v>
      </c>
    </row>
    <row r="27" spans="1:16" x14ac:dyDescent="0.2">
      <c r="A27" s="29" t="s">
        <v>56</v>
      </c>
      <c r="E27" s="30" t="s">
        <v>876</v>
      </c>
    </row>
    <row r="28" spans="1:16" ht="25.5" x14ac:dyDescent="0.2">
      <c r="A28" t="s">
        <v>58</v>
      </c>
      <c r="E28" s="28" t="s">
        <v>1320</v>
      </c>
    </row>
    <row r="29" spans="1:16" x14ac:dyDescent="0.2">
      <c r="A29" s="18" t="s">
        <v>47</v>
      </c>
      <c r="B29" s="22" t="s">
        <v>40</v>
      </c>
      <c r="C29" s="22" t="s">
        <v>1321</v>
      </c>
      <c r="D29" s="18" t="s">
        <v>66</v>
      </c>
      <c r="E29" s="23" t="s">
        <v>1322</v>
      </c>
      <c r="F29" s="24" t="s">
        <v>1309</v>
      </c>
      <c r="G29" s="25">
        <v>315</v>
      </c>
      <c r="H29" s="26">
        <v>26.47</v>
      </c>
      <c r="I29" s="26">
        <f>ROUND(ROUND(H29,2)*ROUND(G29,3),2)</f>
        <v>8338.0499999999993</v>
      </c>
      <c r="J29" s="24" t="s">
        <v>69</v>
      </c>
      <c r="O29">
        <f>(I29*21)/100</f>
        <v>1750.9904999999999</v>
      </c>
      <c r="P29" t="s">
        <v>23</v>
      </c>
    </row>
    <row r="30" spans="1:16" ht="51" x14ac:dyDescent="0.2">
      <c r="A30" s="27" t="s">
        <v>54</v>
      </c>
      <c r="E30" s="28" t="s">
        <v>1323</v>
      </c>
    </row>
    <row r="31" spans="1:16" x14ac:dyDescent="0.2">
      <c r="A31" s="29" t="s">
        <v>56</v>
      </c>
      <c r="E31" s="30" t="s">
        <v>1324</v>
      </c>
    </row>
    <row r="32" spans="1:16" ht="25.5" x14ac:dyDescent="0.2">
      <c r="A32" t="s">
        <v>58</v>
      </c>
      <c r="E32" s="28" t="s">
        <v>1325</v>
      </c>
    </row>
    <row r="33" spans="1:16" x14ac:dyDescent="0.2">
      <c r="A33" s="18" t="s">
        <v>47</v>
      </c>
      <c r="B33" s="22" t="s">
        <v>42</v>
      </c>
      <c r="C33" s="22" t="s">
        <v>1326</v>
      </c>
      <c r="D33" s="18" t="s">
        <v>66</v>
      </c>
      <c r="E33" s="23" t="s">
        <v>1327</v>
      </c>
      <c r="F33" s="24" t="s">
        <v>75</v>
      </c>
      <c r="G33" s="25">
        <v>2</v>
      </c>
      <c r="H33" s="26">
        <v>436.42</v>
      </c>
      <c r="I33" s="26">
        <f>ROUND(ROUND(H33,2)*ROUND(G33,3),2)</f>
        <v>872.84</v>
      </c>
      <c r="J33" s="24" t="s">
        <v>69</v>
      </c>
      <c r="O33">
        <f>(I33*21)/100</f>
        <v>183.29640000000001</v>
      </c>
      <c r="P33" t="s">
        <v>23</v>
      </c>
    </row>
    <row r="34" spans="1:16" ht="38.25" x14ac:dyDescent="0.2">
      <c r="A34" s="27" t="s">
        <v>54</v>
      </c>
      <c r="E34" s="28" t="s">
        <v>1328</v>
      </c>
    </row>
    <row r="35" spans="1:16" x14ac:dyDescent="0.2">
      <c r="A35" s="29" t="s">
        <v>56</v>
      </c>
      <c r="E35" s="30" t="s">
        <v>785</v>
      </c>
    </row>
    <row r="36" spans="1:16" ht="76.5" x14ac:dyDescent="0.2">
      <c r="A36" t="s">
        <v>58</v>
      </c>
      <c r="E36" s="28" t="s">
        <v>1316</v>
      </c>
    </row>
    <row r="37" spans="1:16" x14ac:dyDescent="0.2">
      <c r="A37" s="18" t="s">
        <v>47</v>
      </c>
      <c r="B37" s="22" t="s">
        <v>44</v>
      </c>
      <c r="C37" s="22" t="s">
        <v>1329</v>
      </c>
      <c r="D37" s="18" t="s">
        <v>66</v>
      </c>
      <c r="E37" s="23" t="s">
        <v>1330</v>
      </c>
      <c r="F37" s="24" t="s">
        <v>75</v>
      </c>
      <c r="G37" s="25">
        <v>2</v>
      </c>
      <c r="H37" s="26">
        <v>294.02999999999997</v>
      </c>
      <c r="I37" s="26">
        <f>ROUND(ROUND(H37,2)*ROUND(G37,3),2)</f>
        <v>588.05999999999995</v>
      </c>
      <c r="J37" s="24" t="s">
        <v>69</v>
      </c>
      <c r="O37">
        <f>(I37*21)/100</f>
        <v>123.49259999999998</v>
      </c>
      <c r="P37" t="s">
        <v>23</v>
      </c>
    </row>
    <row r="38" spans="1:16" ht="38.25" x14ac:dyDescent="0.2">
      <c r="A38" s="27" t="s">
        <v>54</v>
      </c>
      <c r="E38" s="28" t="s">
        <v>1331</v>
      </c>
    </row>
    <row r="39" spans="1:16" x14ac:dyDescent="0.2">
      <c r="A39" s="29" t="s">
        <v>56</v>
      </c>
      <c r="E39" s="30" t="s">
        <v>785</v>
      </c>
    </row>
    <row r="40" spans="1:16" ht="25.5" x14ac:dyDescent="0.2">
      <c r="A40" t="s">
        <v>58</v>
      </c>
      <c r="E40" s="28" t="s">
        <v>1320</v>
      </c>
    </row>
    <row r="41" spans="1:16" x14ac:dyDescent="0.2">
      <c r="A41" s="18" t="s">
        <v>47</v>
      </c>
      <c r="B41" s="22" t="s">
        <v>48</v>
      </c>
      <c r="C41" s="22" t="s">
        <v>1332</v>
      </c>
      <c r="D41" s="18" t="s">
        <v>66</v>
      </c>
      <c r="E41" s="23" t="s">
        <v>1333</v>
      </c>
      <c r="F41" s="24" t="s">
        <v>1309</v>
      </c>
      <c r="G41" s="25">
        <v>210</v>
      </c>
      <c r="H41" s="26">
        <v>239.05</v>
      </c>
      <c r="I41" s="26">
        <f>ROUND(ROUND(H41,2)*ROUND(G41,3),2)</f>
        <v>50200.5</v>
      </c>
      <c r="J41" s="24" t="s">
        <v>69</v>
      </c>
      <c r="O41">
        <f>(I41*21)/100</f>
        <v>10542.105</v>
      </c>
      <c r="P41" t="s">
        <v>23</v>
      </c>
    </row>
    <row r="42" spans="1:16" ht="38.25" x14ac:dyDescent="0.2">
      <c r="A42" s="27" t="s">
        <v>54</v>
      </c>
      <c r="E42" s="28" t="s">
        <v>1334</v>
      </c>
    </row>
    <row r="43" spans="1:16" x14ac:dyDescent="0.2">
      <c r="A43" s="29" t="s">
        <v>56</v>
      </c>
      <c r="E43" s="30" t="s">
        <v>1335</v>
      </c>
    </row>
    <row r="44" spans="1:16" ht="25.5" x14ac:dyDescent="0.2">
      <c r="A44" t="s">
        <v>58</v>
      </c>
      <c r="E44" s="28" t="s">
        <v>1325</v>
      </c>
    </row>
    <row r="45" spans="1:16" x14ac:dyDescent="0.2">
      <c r="A45" s="18" t="s">
        <v>47</v>
      </c>
      <c r="B45" s="22" t="s">
        <v>33</v>
      </c>
      <c r="C45" s="22" t="s">
        <v>1336</v>
      </c>
      <c r="D45" s="18" t="s">
        <v>66</v>
      </c>
      <c r="E45" s="23" t="s">
        <v>1337</v>
      </c>
      <c r="F45" s="24" t="s">
        <v>75</v>
      </c>
      <c r="G45" s="25">
        <v>10</v>
      </c>
      <c r="H45" s="26">
        <v>185.24</v>
      </c>
      <c r="I45" s="26">
        <f>ROUND(ROUND(H45,2)*ROUND(G45,3),2)</f>
        <v>1852.4</v>
      </c>
      <c r="J45" s="24" t="s">
        <v>69</v>
      </c>
      <c r="O45">
        <f>(I45*21)/100</f>
        <v>389.00400000000002</v>
      </c>
      <c r="P45" t="s">
        <v>23</v>
      </c>
    </row>
    <row r="46" spans="1:16" ht="51" x14ac:dyDescent="0.2">
      <c r="A46" s="27" t="s">
        <v>54</v>
      </c>
      <c r="E46" s="28" t="s">
        <v>1338</v>
      </c>
    </row>
    <row r="47" spans="1:16" x14ac:dyDescent="0.2">
      <c r="A47" s="29" t="s">
        <v>56</v>
      </c>
      <c r="E47" s="30" t="s">
        <v>71</v>
      </c>
    </row>
    <row r="48" spans="1:16" ht="63.75" x14ac:dyDescent="0.2">
      <c r="A48" t="s">
        <v>58</v>
      </c>
      <c r="E48" s="28" t="s">
        <v>1339</v>
      </c>
    </row>
    <row r="49" spans="1:16" x14ac:dyDescent="0.2">
      <c r="A49" s="18" t="s">
        <v>47</v>
      </c>
      <c r="B49" s="22" t="s">
        <v>35</v>
      </c>
      <c r="C49" s="22" t="s">
        <v>1340</v>
      </c>
      <c r="D49" s="18" t="s">
        <v>66</v>
      </c>
      <c r="E49" s="23" t="s">
        <v>1341</v>
      </c>
      <c r="F49" s="24" t="s">
        <v>75</v>
      </c>
      <c r="G49" s="25">
        <v>10</v>
      </c>
      <c r="H49" s="26">
        <v>149.96</v>
      </c>
      <c r="I49" s="26">
        <f>ROUND(ROUND(H49,2)*ROUND(G49,3),2)</f>
        <v>1499.6</v>
      </c>
      <c r="J49" s="24" t="s">
        <v>69</v>
      </c>
      <c r="O49">
        <f>(I49*21)/100</f>
        <v>314.916</v>
      </c>
      <c r="P49" t="s">
        <v>23</v>
      </c>
    </row>
    <row r="50" spans="1:16" ht="51" x14ac:dyDescent="0.2">
      <c r="A50" s="27" t="s">
        <v>54</v>
      </c>
      <c r="E50" s="28" t="s">
        <v>1342</v>
      </c>
    </row>
    <row r="51" spans="1:16" x14ac:dyDescent="0.2">
      <c r="A51" s="29" t="s">
        <v>56</v>
      </c>
      <c r="E51" s="30" t="s">
        <v>71</v>
      </c>
    </row>
    <row r="52" spans="1:16" ht="25.5" x14ac:dyDescent="0.2">
      <c r="A52" t="s">
        <v>58</v>
      </c>
      <c r="E52" s="28" t="s">
        <v>1320</v>
      </c>
    </row>
    <row r="53" spans="1:16" x14ac:dyDescent="0.2">
      <c r="A53" s="18" t="s">
        <v>47</v>
      </c>
      <c r="B53" s="22" t="s">
        <v>37</v>
      </c>
      <c r="C53" s="22" t="s">
        <v>1343</v>
      </c>
      <c r="D53" s="18" t="s">
        <v>66</v>
      </c>
      <c r="E53" s="23" t="s">
        <v>1344</v>
      </c>
      <c r="F53" s="24" t="s">
        <v>1309</v>
      </c>
      <c r="G53" s="25">
        <v>1050</v>
      </c>
      <c r="H53" s="26">
        <v>8.83</v>
      </c>
      <c r="I53" s="26">
        <f>ROUND(ROUND(H53,2)*ROUND(G53,3),2)</f>
        <v>9271.5</v>
      </c>
      <c r="J53" s="24" t="s">
        <v>69</v>
      </c>
      <c r="O53">
        <f>(I53*21)/100</f>
        <v>1947.0150000000001</v>
      </c>
      <c r="P53" t="s">
        <v>23</v>
      </c>
    </row>
    <row r="54" spans="1:16" ht="38.25" x14ac:dyDescent="0.2">
      <c r="A54" s="27" t="s">
        <v>54</v>
      </c>
      <c r="E54" s="28" t="s">
        <v>1345</v>
      </c>
    </row>
    <row r="55" spans="1:16" x14ac:dyDescent="0.2">
      <c r="A55" s="29" t="s">
        <v>56</v>
      </c>
      <c r="E55" s="30" t="s">
        <v>1346</v>
      </c>
    </row>
    <row r="56" spans="1:16" ht="25.5" x14ac:dyDescent="0.2">
      <c r="A56" t="s">
        <v>58</v>
      </c>
      <c r="E56" s="28" t="s">
        <v>1325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84"/>
  <sheetViews>
    <sheetView workbookViewId="0">
      <pane ySplit="7" topLeftCell="A34" activePane="bottomLeft" state="frozen"/>
      <selection pane="bottomLeft" activeCell="E54" sqref="E5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22</v>
      </c>
    </row>
    <row r="2" spans="1:18" ht="25.1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J2" s="4"/>
      <c r="O2">
        <f>0+O8</f>
        <v>227850</v>
      </c>
      <c r="P2" t="s">
        <v>22</v>
      </c>
    </row>
    <row r="3" spans="1:18" ht="15" customHeight="1" x14ac:dyDescent="0.25">
      <c r="A3" t="s">
        <v>12</v>
      </c>
      <c r="B3" s="11" t="s">
        <v>14</v>
      </c>
      <c r="C3" s="38" t="s">
        <v>15</v>
      </c>
      <c r="D3" s="34"/>
      <c r="E3" s="12" t="s">
        <v>16</v>
      </c>
      <c r="F3" s="4"/>
      <c r="G3" s="9"/>
      <c r="H3" s="8" t="s">
        <v>1347</v>
      </c>
      <c r="I3" s="33">
        <f>0+I8</f>
        <v>1085000</v>
      </c>
      <c r="J3" s="10"/>
      <c r="O3" t="s">
        <v>19</v>
      </c>
      <c r="P3" t="s">
        <v>23</v>
      </c>
    </row>
    <row r="4" spans="1:18" ht="15" customHeight="1" x14ac:dyDescent="0.25">
      <c r="A4" t="s">
        <v>17</v>
      </c>
      <c r="B4" s="13" t="s">
        <v>18</v>
      </c>
      <c r="C4" s="39" t="s">
        <v>1347</v>
      </c>
      <c r="D4" s="40"/>
      <c r="E4" s="14" t="s">
        <v>1348</v>
      </c>
      <c r="F4" s="2"/>
      <c r="G4" s="2"/>
      <c r="H4" s="15"/>
      <c r="I4" s="15"/>
      <c r="J4" s="2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J5" s="37" t="s">
        <v>43</v>
      </c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  <c r="J6" s="37"/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  <c r="J7" s="1" t="s">
        <v>44</v>
      </c>
    </row>
    <row r="8" spans="1:18" ht="12.75" customHeight="1" x14ac:dyDescent="0.2">
      <c r="A8" s="15" t="s">
        <v>45</v>
      </c>
      <c r="B8" s="15"/>
      <c r="C8" s="19" t="s">
        <v>27</v>
      </c>
      <c r="D8" s="15"/>
      <c r="E8" s="20" t="s">
        <v>46</v>
      </c>
      <c r="F8" s="15"/>
      <c r="G8" s="15"/>
      <c r="H8" s="15"/>
      <c r="I8" s="21">
        <f>0+Q8</f>
        <v>1085000</v>
      </c>
      <c r="J8" s="15"/>
      <c r="O8">
        <f>0+R8</f>
        <v>227850</v>
      </c>
      <c r="Q8">
        <f>0+I9+I13+I17+I21+I25+I29+I33+I37+I41+I45+I49+I53+I57+I61+I65+I69+I73+I77+I81</f>
        <v>1085000</v>
      </c>
      <c r="R8">
        <f>0+O9+O13+O17+O21+O25+O29+O33+O37+O41+O45+O49+O53+O57+O61+O65+O69+O73+O77+O81</f>
        <v>227850</v>
      </c>
    </row>
    <row r="9" spans="1:18" x14ac:dyDescent="0.2">
      <c r="A9" s="18" t="s">
        <v>47</v>
      </c>
      <c r="B9" s="22" t="s">
        <v>48</v>
      </c>
      <c r="C9" s="22" t="s">
        <v>1349</v>
      </c>
      <c r="D9" s="18" t="s">
        <v>66</v>
      </c>
      <c r="E9" s="23" t="s">
        <v>1350</v>
      </c>
      <c r="F9" s="24" t="s">
        <v>688</v>
      </c>
      <c r="G9" s="25">
        <v>1</v>
      </c>
      <c r="H9" s="26">
        <v>10000</v>
      </c>
      <c r="I9" s="26">
        <f>ROUND(ROUND(H9,2)*ROUND(G9,3),2)</f>
        <v>10000</v>
      </c>
      <c r="J9" s="24" t="s">
        <v>69</v>
      </c>
      <c r="O9">
        <f>(I9*21)/100</f>
        <v>2100</v>
      </c>
      <c r="P9" t="s">
        <v>23</v>
      </c>
    </row>
    <row r="10" spans="1:18" ht="25.5" x14ac:dyDescent="0.2">
      <c r="A10" s="27" t="s">
        <v>54</v>
      </c>
      <c r="E10" s="28" t="s">
        <v>1351</v>
      </c>
    </row>
    <row r="11" spans="1:18" x14ac:dyDescent="0.2">
      <c r="A11" s="29" t="s">
        <v>56</v>
      </c>
      <c r="E11" s="30" t="s">
        <v>66</v>
      </c>
    </row>
    <row r="12" spans="1:18" x14ac:dyDescent="0.2">
      <c r="A12" t="s">
        <v>58</v>
      </c>
      <c r="E12" s="28" t="s">
        <v>1352</v>
      </c>
    </row>
    <row r="13" spans="1:18" x14ac:dyDescent="0.2">
      <c r="A13" s="18" t="s">
        <v>47</v>
      </c>
      <c r="B13" s="22" t="s">
        <v>44</v>
      </c>
      <c r="C13" s="22" t="s">
        <v>1353</v>
      </c>
      <c r="D13" s="18" t="s">
        <v>66</v>
      </c>
      <c r="E13" s="23" t="s">
        <v>1354</v>
      </c>
      <c r="F13" s="24" t="s">
        <v>688</v>
      </c>
      <c r="G13" s="25">
        <v>1</v>
      </c>
      <c r="H13" s="26">
        <v>20000</v>
      </c>
      <c r="I13" s="26">
        <f>ROUND(ROUND(H13,2)*ROUND(G13,3),2)</f>
        <v>20000</v>
      </c>
      <c r="J13" s="24" t="s">
        <v>69</v>
      </c>
      <c r="O13">
        <f>(I13*21)/100</f>
        <v>4200</v>
      </c>
      <c r="P13" t="s">
        <v>23</v>
      </c>
    </row>
    <row r="14" spans="1:18" x14ac:dyDescent="0.2">
      <c r="A14" s="27" t="s">
        <v>54</v>
      </c>
      <c r="E14" s="28" t="s">
        <v>1355</v>
      </c>
    </row>
    <row r="15" spans="1:18" x14ac:dyDescent="0.2">
      <c r="A15" s="29" t="s">
        <v>56</v>
      </c>
      <c r="E15" s="30" t="s">
        <v>66</v>
      </c>
    </row>
    <row r="16" spans="1:18" x14ac:dyDescent="0.2">
      <c r="A16" t="s">
        <v>58</v>
      </c>
      <c r="E16" s="28" t="s">
        <v>280</v>
      </c>
    </row>
    <row r="17" spans="1:16" x14ac:dyDescent="0.2">
      <c r="A17" s="18" t="s">
        <v>47</v>
      </c>
      <c r="B17" s="22" t="s">
        <v>60</v>
      </c>
      <c r="C17" s="22" t="s">
        <v>1356</v>
      </c>
      <c r="D17" s="18" t="s">
        <v>66</v>
      </c>
      <c r="E17" s="23" t="s">
        <v>1357</v>
      </c>
      <c r="F17" s="24" t="s">
        <v>688</v>
      </c>
      <c r="G17" s="25">
        <v>1</v>
      </c>
      <c r="H17" s="26">
        <v>30000</v>
      </c>
      <c r="I17" s="26">
        <f>ROUND(ROUND(H17,2)*ROUND(G17,3),2)</f>
        <v>30000</v>
      </c>
      <c r="J17" s="24" t="s">
        <v>69</v>
      </c>
      <c r="O17">
        <f>(I17*21)/100</f>
        <v>6300</v>
      </c>
      <c r="P17" t="s">
        <v>23</v>
      </c>
    </row>
    <row r="18" spans="1:16" ht="25.5" x14ac:dyDescent="0.2">
      <c r="A18" s="27" t="s">
        <v>54</v>
      </c>
      <c r="E18" s="28" t="s">
        <v>1358</v>
      </c>
    </row>
    <row r="19" spans="1:16" x14ac:dyDescent="0.2">
      <c r="A19" s="29" t="s">
        <v>56</v>
      </c>
      <c r="E19" s="30" t="s">
        <v>66</v>
      </c>
    </row>
    <row r="20" spans="1:16" x14ac:dyDescent="0.2">
      <c r="A20" t="s">
        <v>58</v>
      </c>
      <c r="E20" s="28" t="s">
        <v>280</v>
      </c>
    </row>
    <row r="21" spans="1:16" x14ac:dyDescent="0.2">
      <c r="A21" s="18" t="s">
        <v>47</v>
      </c>
      <c r="B21" s="22" t="s">
        <v>23</v>
      </c>
      <c r="C21" s="22" t="s">
        <v>1359</v>
      </c>
      <c r="D21" s="18" t="s">
        <v>50</v>
      </c>
      <c r="E21" s="23" t="s">
        <v>1360</v>
      </c>
      <c r="F21" s="24" t="s">
        <v>688</v>
      </c>
      <c r="G21" s="25">
        <v>1</v>
      </c>
      <c r="H21" s="26">
        <v>20000</v>
      </c>
      <c r="I21" s="26">
        <f>ROUND(ROUND(H21,2)*ROUND(G21,3),2)</f>
        <v>20000</v>
      </c>
      <c r="J21" s="24" t="s">
        <v>69</v>
      </c>
      <c r="O21">
        <f>(I21*21)/100</f>
        <v>4200</v>
      </c>
      <c r="P21" t="s">
        <v>23</v>
      </c>
    </row>
    <row r="22" spans="1:16" ht="51" x14ac:dyDescent="0.2">
      <c r="A22" s="27" t="s">
        <v>54</v>
      </c>
      <c r="E22" s="28" t="s">
        <v>1361</v>
      </c>
    </row>
    <row r="23" spans="1:16" x14ac:dyDescent="0.2">
      <c r="A23" s="29" t="s">
        <v>56</v>
      </c>
      <c r="E23" s="30" t="s">
        <v>66</v>
      </c>
    </row>
    <row r="24" spans="1:16" ht="38.25" x14ac:dyDescent="0.2">
      <c r="A24" t="s">
        <v>58</v>
      </c>
      <c r="E24" s="28" t="s">
        <v>1362</v>
      </c>
    </row>
    <row r="25" spans="1:16" x14ac:dyDescent="0.2">
      <c r="A25" s="18" t="s">
        <v>47</v>
      </c>
      <c r="B25" s="22" t="s">
        <v>22</v>
      </c>
      <c r="C25" s="22" t="s">
        <v>1359</v>
      </c>
      <c r="D25" s="18" t="s">
        <v>61</v>
      </c>
      <c r="E25" s="23" t="s">
        <v>1360</v>
      </c>
      <c r="F25" s="24" t="s">
        <v>688</v>
      </c>
      <c r="G25" s="25">
        <v>1</v>
      </c>
      <c r="H25" s="26">
        <v>35000</v>
      </c>
      <c r="I25" s="26">
        <f>ROUND(ROUND(H25,2)*ROUND(G25,3),2)</f>
        <v>35000</v>
      </c>
      <c r="J25" s="24" t="s">
        <v>69</v>
      </c>
      <c r="O25">
        <f>(I25*21)/100</f>
        <v>7350</v>
      </c>
      <c r="P25" t="s">
        <v>23</v>
      </c>
    </row>
    <row r="26" spans="1:16" ht="38.25" x14ac:dyDescent="0.2">
      <c r="A26" s="27" t="s">
        <v>54</v>
      </c>
      <c r="E26" s="28" t="s">
        <v>1363</v>
      </c>
    </row>
    <row r="27" spans="1:16" x14ac:dyDescent="0.2">
      <c r="A27" s="29" t="s">
        <v>56</v>
      </c>
      <c r="E27" s="30" t="s">
        <v>66</v>
      </c>
    </row>
    <row r="28" spans="1:16" ht="38.25" x14ac:dyDescent="0.2">
      <c r="A28" t="s">
        <v>58</v>
      </c>
      <c r="E28" s="28" t="s">
        <v>1362</v>
      </c>
    </row>
    <row r="29" spans="1:16" x14ac:dyDescent="0.2">
      <c r="A29" s="18" t="s">
        <v>47</v>
      </c>
      <c r="B29" s="22" t="s">
        <v>114</v>
      </c>
      <c r="C29" s="22" t="s">
        <v>1364</v>
      </c>
      <c r="D29" s="18" t="s">
        <v>66</v>
      </c>
      <c r="E29" s="23" t="s">
        <v>1365</v>
      </c>
      <c r="F29" s="24" t="s">
        <v>688</v>
      </c>
      <c r="G29" s="25">
        <v>1</v>
      </c>
      <c r="H29" s="26">
        <v>20000</v>
      </c>
      <c r="I29" s="26">
        <f>ROUND(ROUND(H29,2)*ROUND(G29,3),2)</f>
        <v>20000</v>
      </c>
      <c r="J29" s="24" t="s">
        <v>69</v>
      </c>
      <c r="O29">
        <f>(I29*21)/100</f>
        <v>4200</v>
      </c>
      <c r="P29" t="s">
        <v>23</v>
      </c>
    </row>
    <row r="30" spans="1:16" ht="38.25" x14ac:dyDescent="0.2">
      <c r="A30" s="27" t="s">
        <v>54</v>
      </c>
      <c r="E30" s="28" t="s">
        <v>1366</v>
      </c>
    </row>
    <row r="31" spans="1:16" x14ac:dyDescent="0.2">
      <c r="A31" s="29" t="s">
        <v>56</v>
      </c>
      <c r="E31" s="30" t="s">
        <v>66</v>
      </c>
    </row>
    <row r="32" spans="1:16" x14ac:dyDescent="0.2">
      <c r="A32" t="s">
        <v>58</v>
      </c>
      <c r="E32" s="28" t="s">
        <v>280</v>
      </c>
    </row>
    <row r="33" spans="1:16" x14ac:dyDescent="0.2">
      <c r="A33" s="18" t="s">
        <v>47</v>
      </c>
      <c r="B33" s="22" t="s">
        <v>33</v>
      </c>
      <c r="C33" s="22" t="s">
        <v>1367</v>
      </c>
      <c r="D33" s="18" t="s">
        <v>50</v>
      </c>
      <c r="E33" s="23" t="s">
        <v>1368</v>
      </c>
      <c r="F33" s="24" t="s">
        <v>688</v>
      </c>
      <c r="G33" s="25">
        <v>1</v>
      </c>
      <c r="H33" s="26">
        <v>10000</v>
      </c>
      <c r="I33" s="26">
        <f>ROUND(ROUND(H33,2)*ROUND(G33,3),2)</f>
        <v>10000</v>
      </c>
      <c r="J33" s="24" t="s">
        <v>69</v>
      </c>
      <c r="O33">
        <f>(I33*21)/100</f>
        <v>2100</v>
      </c>
      <c r="P33" t="s">
        <v>23</v>
      </c>
    </row>
    <row r="34" spans="1:16" x14ac:dyDescent="0.2">
      <c r="A34" s="27" t="s">
        <v>54</v>
      </c>
      <c r="E34" s="28" t="s">
        <v>1369</v>
      </c>
    </row>
    <row r="35" spans="1:16" x14ac:dyDescent="0.2">
      <c r="A35" s="29" t="s">
        <v>56</v>
      </c>
      <c r="E35" s="30" t="s">
        <v>66</v>
      </c>
    </row>
    <row r="36" spans="1:16" x14ac:dyDescent="0.2">
      <c r="A36" t="s">
        <v>58</v>
      </c>
      <c r="E36" s="28" t="s">
        <v>280</v>
      </c>
    </row>
    <row r="37" spans="1:16" x14ac:dyDescent="0.2">
      <c r="A37" s="18" t="s">
        <v>47</v>
      </c>
      <c r="B37" s="22" t="s">
        <v>35</v>
      </c>
      <c r="C37" s="22" t="s">
        <v>1367</v>
      </c>
      <c r="D37" s="18" t="s">
        <v>61</v>
      </c>
      <c r="E37" s="23" t="s">
        <v>1368</v>
      </c>
      <c r="F37" s="24" t="s">
        <v>688</v>
      </c>
      <c r="G37" s="25">
        <v>1</v>
      </c>
      <c r="H37" s="26">
        <v>10000</v>
      </c>
      <c r="I37" s="26">
        <f>ROUND(ROUND(H37,2)*ROUND(G37,3),2)</f>
        <v>10000</v>
      </c>
      <c r="J37" s="24" t="s">
        <v>69</v>
      </c>
      <c r="O37">
        <f>(I37*21)/100</f>
        <v>2100</v>
      </c>
      <c r="P37" t="s">
        <v>23</v>
      </c>
    </row>
    <row r="38" spans="1:16" x14ac:dyDescent="0.2">
      <c r="A38" s="27" t="s">
        <v>54</v>
      </c>
      <c r="E38" s="28" t="s">
        <v>1370</v>
      </c>
    </row>
    <row r="39" spans="1:16" x14ac:dyDescent="0.2">
      <c r="A39" s="29" t="s">
        <v>56</v>
      </c>
      <c r="E39" s="30" t="s">
        <v>66</v>
      </c>
    </row>
    <row r="40" spans="1:16" x14ac:dyDescent="0.2">
      <c r="A40" t="s">
        <v>58</v>
      </c>
      <c r="E40" s="28" t="s">
        <v>280</v>
      </c>
    </row>
    <row r="41" spans="1:16" x14ac:dyDescent="0.2">
      <c r="A41" s="18" t="s">
        <v>47</v>
      </c>
      <c r="B41" s="22" t="s">
        <v>37</v>
      </c>
      <c r="C41" s="22" t="s">
        <v>1367</v>
      </c>
      <c r="D41" s="18" t="s">
        <v>269</v>
      </c>
      <c r="E41" s="23" t="s">
        <v>1368</v>
      </c>
      <c r="F41" s="24" t="s">
        <v>688</v>
      </c>
      <c r="G41" s="25">
        <v>1</v>
      </c>
      <c r="H41" s="26">
        <v>10000</v>
      </c>
      <c r="I41" s="26">
        <f>ROUND(ROUND(H41,2)*ROUND(G41,3),2)</f>
        <v>10000</v>
      </c>
      <c r="J41" s="24" t="s">
        <v>69</v>
      </c>
      <c r="O41">
        <f>(I41*21)/100</f>
        <v>2100</v>
      </c>
      <c r="P41" t="s">
        <v>23</v>
      </c>
    </row>
    <row r="42" spans="1:16" x14ac:dyDescent="0.2">
      <c r="A42" s="27" t="s">
        <v>54</v>
      </c>
      <c r="E42" s="28" t="s">
        <v>1371</v>
      </c>
    </row>
    <row r="43" spans="1:16" x14ac:dyDescent="0.2">
      <c r="A43" s="29" t="s">
        <v>56</v>
      </c>
      <c r="E43" s="30" t="s">
        <v>66</v>
      </c>
    </row>
    <row r="44" spans="1:16" x14ac:dyDescent="0.2">
      <c r="A44" t="s">
        <v>58</v>
      </c>
      <c r="E44" s="28" t="s">
        <v>280</v>
      </c>
    </row>
    <row r="45" spans="1:16" x14ac:dyDescent="0.2">
      <c r="A45" s="18" t="s">
        <v>47</v>
      </c>
      <c r="B45" s="22" t="s">
        <v>219</v>
      </c>
      <c r="C45" s="22" t="s">
        <v>1367</v>
      </c>
      <c r="D45" s="18" t="s">
        <v>1372</v>
      </c>
      <c r="E45" s="23" t="s">
        <v>1368</v>
      </c>
      <c r="F45" s="24" t="s">
        <v>688</v>
      </c>
      <c r="G45" s="25">
        <v>1</v>
      </c>
      <c r="H45" s="26">
        <v>30000</v>
      </c>
      <c r="I45" s="26">
        <f>ROUND(ROUND(H45,2)*ROUND(G45,3),2)</f>
        <v>30000</v>
      </c>
      <c r="J45" s="24" t="s">
        <v>69</v>
      </c>
      <c r="O45">
        <f>(I45*21)/100</f>
        <v>6300</v>
      </c>
      <c r="P45" t="s">
        <v>23</v>
      </c>
    </row>
    <row r="46" spans="1:16" x14ac:dyDescent="0.2">
      <c r="A46" s="27" t="s">
        <v>54</v>
      </c>
      <c r="E46" s="28" t="s">
        <v>1373</v>
      </c>
    </row>
    <row r="47" spans="1:16" x14ac:dyDescent="0.2">
      <c r="A47" s="29" t="s">
        <v>56</v>
      </c>
      <c r="E47" s="30" t="s">
        <v>66</v>
      </c>
    </row>
    <row r="48" spans="1:16" x14ac:dyDescent="0.2">
      <c r="A48" t="s">
        <v>58</v>
      </c>
      <c r="E48" s="28" t="s">
        <v>280</v>
      </c>
    </row>
    <row r="49" spans="1:16" x14ac:dyDescent="0.2">
      <c r="A49" s="18" t="s">
        <v>47</v>
      </c>
      <c r="B49" s="22" t="s">
        <v>245</v>
      </c>
      <c r="C49" s="22" t="s">
        <v>1367</v>
      </c>
      <c r="D49" s="18" t="s">
        <v>1374</v>
      </c>
      <c r="E49" s="23" t="s">
        <v>1368</v>
      </c>
      <c r="F49" s="24" t="s">
        <v>688</v>
      </c>
      <c r="G49" s="25">
        <v>1</v>
      </c>
      <c r="H49" s="26">
        <v>5000</v>
      </c>
      <c r="I49" s="26">
        <f>ROUND(ROUND(H49,2)*ROUND(G49,3),2)</f>
        <v>5000</v>
      </c>
      <c r="J49" s="24" t="s">
        <v>69</v>
      </c>
      <c r="O49">
        <f>(I49*21)/100</f>
        <v>1050</v>
      </c>
      <c r="P49" t="s">
        <v>23</v>
      </c>
    </row>
    <row r="50" spans="1:16" ht="38.25" x14ac:dyDescent="0.2">
      <c r="A50" s="27" t="s">
        <v>54</v>
      </c>
      <c r="E50" s="28" t="s">
        <v>1375</v>
      </c>
    </row>
    <row r="51" spans="1:16" x14ac:dyDescent="0.2">
      <c r="A51" s="29" t="s">
        <v>56</v>
      </c>
      <c r="E51" s="30" t="s">
        <v>66</v>
      </c>
    </row>
    <row r="52" spans="1:16" x14ac:dyDescent="0.2">
      <c r="A52" t="s">
        <v>58</v>
      </c>
      <c r="E52" s="28" t="s">
        <v>280</v>
      </c>
    </row>
    <row r="53" spans="1:16" x14ac:dyDescent="0.2">
      <c r="A53" s="18" t="s">
        <v>47</v>
      </c>
      <c r="B53" s="22" t="s">
        <v>245</v>
      </c>
      <c r="C53" s="22" t="s">
        <v>1367</v>
      </c>
      <c r="D53" s="18" t="s">
        <v>1376</v>
      </c>
      <c r="E53" s="23" t="s">
        <v>1368</v>
      </c>
      <c r="F53" s="24" t="s">
        <v>688</v>
      </c>
      <c r="G53" s="25">
        <v>1</v>
      </c>
      <c r="H53" s="26">
        <v>10000</v>
      </c>
      <c r="I53" s="26">
        <f>ROUND(ROUND(H53,2)*ROUND(G53,3),2)</f>
        <v>10000</v>
      </c>
      <c r="J53" s="24" t="s">
        <v>69</v>
      </c>
      <c r="O53">
        <f>(I53*21)/100</f>
        <v>2100</v>
      </c>
      <c r="P53" t="s">
        <v>23</v>
      </c>
    </row>
    <row r="54" spans="1:16" ht="51" x14ac:dyDescent="0.2">
      <c r="A54" s="27" t="s">
        <v>54</v>
      </c>
      <c r="E54" s="28" t="s">
        <v>1377</v>
      </c>
    </row>
    <row r="55" spans="1:16" x14ac:dyDescent="0.2">
      <c r="A55" s="29" t="s">
        <v>56</v>
      </c>
      <c r="E55" s="30" t="s">
        <v>66</v>
      </c>
    </row>
    <row r="56" spans="1:16" x14ac:dyDescent="0.2">
      <c r="A56" t="s">
        <v>58</v>
      </c>
      <c r="E56" s="28" t="s">
        <v>280</v>
      </c>
    </row>
    <row r="57" spans="1:16" x14ac:dyDescent="0.2">
      <c r="A57" s="18" t="s">
        <v>47</v>
      </c>
      <c r="B57" s="22" t="s">
        <v>85</v>
      </c>
      <c r="C57" s="22" t="s">
        <v>1378</v>
      </c>
      <c r="D57" s="18" t="s">
        <v>66</v>
      </c>
      <c r="E57" s="23" t="s">
        <v>1379</v>
      </c>
      <c r="F57" s="24" t="s">
        <v>688</v>
      </c>
      <c r="G57" s="25">
        <v>1</v>
      </c>
      <c r="H57" s="26">
        <v>400000</v>
      </c>
      <c r="I57" s="26">
        <f>ROUND(ROUND(H57,2)*ROUND(G57,3),2)</f>
        <v>400000</v>
      </c>
      <c r="J57" s="24" t="s">
        <v>69</v>
      </c>
      <c r="O57">
        <f>(I57*21)/100</f>
        <v>84000</v>
      </c>
      <c r="P57" t="s">
        <v>23</v>
      </c>
    </row>
    <row r="58" spans="1:16" ht="114.75" x14ac:dyDescent="0.2">
      <c r="A58" s="27" t="s">
        <v>54</v>
      </c>
      <c r="E58" s="28" t="s">
        <v>1380</v>
      </c>
    </row>
    <row r="59" spans="1:16" x14ac:dyDescent="0.2">
      <c r="A59" s="29" t="s">
        <v>56</v>
      </c>
      <c r="E59" s="30" t="s">
        <v>66</v>
      </c>
    </row>
    <row r="60" spans="1:16" x14ac:dyDescent="0.2">
      <c r="A60" t="s">
        <v>58</v>
      </c>
      <c r="E60" s="28" t="s">
        <v>280</v>
      </c>
    </row>
    <row r="61" spans="1:16" x14ac:dyDescent="0.2">
      <c r="A61" s="18" t="s">
        <v>47</v>
      </c>
      <c r="B61" s="22" t="s">
        <v>169</v>
      </c>
      <c r="C61" s="22" t="s">
        <v>1381</v>
      </c>
      <c r="D61" s="18" t="s">
        <v>66</v>
      </c>
      <c r="E61" s="23" t="s">
        <v>1382</v>
      </c>
      <c r="F61" s="24" t="s">
        <v>688</v>
      </c>
      <c r="G61" s="25">
        <v>1</v>
      </c>
      <c r="H61" s="26">
        <v>150000</v>
      </c>
      <c r="I61" s="26">
        <f>ROUND(ROUND(H61,2)*ROUND(G61,3),2)</f>
        <v>150000</v>
      </c>
      <c r="J61" s="24" t="s">
        <v>69</v>
      </c>
      <c r="O61">
        <f>(I61*21)/100</f>
        <v>31500</v>
      </c>
      <c r="P61" t="s">
        <v>23</v>
      </c>
    </row>
    <row r="62" spans="1:16" ht="89.25" x14ac:dyDescent="0.2">
      <c r="A62" s="27" t="s">
        <v>54</v>
      </c>
      <c r="E62" s="28" t="s">
        <v>1383</v>
      </c>
    </row>
    <row r="63" spans="1:16" x14ac:dyDescent="0.2">
      <c r="A63" s="29" t="s">
        <v>56</v>
      </c>
      <c r="E63" s="30" t="s">
        <v>66</v>
      </c>
    </row>
    <row r="64" spans="1:16" x14ac:dyDescent="0.2">
      <c r="A64" t="s">
        <v>58</v>
      </c>
      <c r="E64" s="28" t="s">
        <v>280</v>
      </c>
    </row>
    <row r="65" spans="1:16" x14ac:dyDescent="0.2">
      <c r="A65" s="18" t="s">
        <v>47</v>
      </c>
      <c r="B65" s="22" t="s">
        <v>227</v>
      </c>
      <c r="C65" s="22" t="s">
        <v>1384</v>
      </c>
      <c r="D65" s="18" t="s">
        <v>66</v>
      </c>
      <c r="E65" s="23" t="s">
        <v>1385</v>
      </c>
      <c r="F65" s="24" t="s">
        <v>688</v>
      </c>
      <c r="G65" s="25">
        <v>1</v>
      </c>
      <c r="H65" s="26">
        <v>20000</v>
      </c>
      <c r="I65" s="26">
        <f>ROUND(ROUND(H65,2)*ROUND(G65,3),2)</f>
        <v>20000</v>
      </c>
      <c r="J65" s="24" t="s">
        <v>69</v>
      </c>
      <c r="O65">
        <f>(I65*21)/100</f>
        <v>4200</v>
      </c>
      <c r="P65" t="s">
        <v>23</v>
      </c>
    </row>
    <row r="66" spans="1:16" ht="63.75" x14ac:dyDescent="0.2">
      <c r="A66" s="27" t="s">
        <v>54</v>
      </c>
      <c r="E66" s="28" t="s">
        <v>1386</v>
      </c>
    </row>
    <row r="67" spans="1:16" x14ac:dyDescent="0.2">
      <c r="A67" s="29" t="s">
        <v>56</v>
      </c>
      <c r="E67" s="30" t="s">
        <v>66</v>
      </c>
    </row>
    <row r="68" spans="1:16" ht="76.5" x14ac:dyDescent="0.2">
      <c r="A68" t="s">
        <v>58</v>
      </c>
      <c r="E68" s="28" t="s">
        <v>1387</v>
      </c>
    </row>
    <row r="69" spans="1:16" x14ac:dyDescent="0.2">
      <c r="A69" s="18" t="s">
        <v>47</v>
      </c>
      <c r="B69" s="22" t="s">
        <v>29</v>
      </c>
      <c r="C69" s="22" t="s">
        <v>1388</v>
      </c>
      <c r="D69" s="18" t="s">
        <v>66</v>
      </c>
      <c r="E69" s="23" t="s">
        <v>1389</v>
      </c>
      <c r="F69" s="24" t="s">
        <v>688</v>
      </c>
      <c r="G69" s="25">
        <v>1</v>
      </c>
      <c r="H69" s="26">
        <v>10000</v>
      </c>
      <c r="I69" s="26">
        <f>ROUND(ROUND(H69,2)*ROUND(G69,3),2)</f>
        <v>10000</v>
      </c>
      <c r="J69" s="24" t="s">
        <v>69</v>
      </c>
      <c r="O69">
        <f>(I69*21)/100</f>
        <v>2100</v>
      </c>
      <c r="P69" t="s">
        <v>23</v>
      </c>
    </row>
    <row r="70" spans="1:16" ht="25.5" x14ac:dyDescent="0.2">
      <c r="A70" s="27" t="s">
        <v>54</v>
      </c>
      <c r="E70" s="28" t="s">
        <v>1390</v>
      </c>
    </row>
    <row r="71" spans="1:16" x14ac:dyDescent="0.2">
      <c r="A71" s="29" t="s">
        <v>56</v>
      </c>
      <c r="E71" s="30" t="s">
        <v>66</v>
      </c>
    </row>
    <row r="72" spans="1:16" x14ac:dyDescent="0.2">
      <c r="A72" t="s">
        <v>58</v>
      </c>
      <c r="E72" s="28" t="s">
        <v>280</v>
      </c>
    </row>
    <row r="73" spans="1:16" x14ac:dyDescent="0.2">
      <c r="A73" s="18" t="s">
        <v>47</v>
      </c>
      <c r="B73" s="22" t="s">
        <v>42</v>
      </c>
      <c r="C73" s="22" t="s">
        <v>1391</v>
      </c>
      <c r="D73" s="18" t="s">
        <v>66</v>
      </c>
      <c r="E73" s="23" t="s">
        <v>1392</v>
      </c>
      <c r="F73" s="24" t="s">
        <v>688</v>
      </c>
      <c r="G73" s="25">
        <v>1</v>
      </c>
      <c r="H73" s="26">
        <v>20000</v>
      </c>
      <c r="I73" s="26">
        <f>ROUND(ROUND(H73,2)*ROUND(G73,3),2)</f>
        <v>20000</v>
      </c>
      <c r="J73" s="24" t="s">
        <v>69</v>
      </c>
      <c r="O73">
        <f>(I73*21)/100</f>
        <v>4200</v>
      </c>
      <c r="P73" t="s">
        <v>23</v>
      </c>
    </row>
    <row r="74" spans="1:16" x14ac:dyDescent="0.2">
      <c r="A74" s="27" t="s">
        <v>54</v>
      </c>
      <c r="E74" s="28" t="s">
        <v>1393</v>
      </c>
    </row>
    <row r="75" spans="1:16" x14ac:dyDescent="0.2">
      <c r="A75" s="29" t="s">
        <v>56</v>
      </c>
      <c r="E75" s="30" t="s">
        <v>66</v>
      </c>
    </row>
    <row r="76" spans="1:16" x14ac:dyDescent="0.2">
      <c r="A76" t="s">
        <v>58</v>
      </c>
      <c r="E76" s="28" t="s">
        <v>1394</v>
      </c>
    </row>
    <row r="77" spans="1:16" x14ac:dyDescent="0.2">
      <c r="A77" s="18" t="s">
        <v>47</v>
      </c>
      <c r="B77" s="22" t="s">
        <v>40</v>
      </c>
      <c r="C77" s="22" t="s">
        <v>1395</v>
      </c>
      <c r="D77" s="18" t="s">
        <v>50</v>
      </c>
      <c r="E77" s="23" t="s">
        <v>1396</v>
      </c>
      <c r="F77" s="24" t="s">
        <v>1397</v>
      </c>
      <c r="G77" s="25">
        <v>2</v>
      </c>
      <c r="H77" s="26">
        <v>12500</v>
      </c>
      <c r="I77" s="26">
        <f>ROUND(ROUND(H77,2)*ROUND(G77,3),2)</f>
        <v>25000</v>
      </c>
      <c r="J77" s="24" t="s">
        <v>69</v>
      </c>
      <c r="O77">
        <f>(I77*21)/100</f>
        <v>5250</v>
      </c>
      <c r="P77" t="s">
        <v>23</v>
      </c>
    </row>
    <row r="78" spans="1:16" ht="25.5" x14ac:dyDescent="0.2">
      <c r="A78" s="27" t="s">
        <v>54</v>
      </c>
      <c r="E78" s="28" t="s">
        <v>1398</v>
      </c>
    </row>
    <row r="79" spans="1:16" x14ac:dyDescent="0.2">
      <c r="A79" s="29" t="s">
        <v>56</v>
      </c>
      <c r="E79" s="30" t="s">
        <v>66</v>
      </c>
    </row>
    <row r="80" spans="1:16" ht="25.5" x14ac:dyDescent="0.2">
      <c r="A80" t="s">
        <v>58</v>
      </c>
      <c r="E80" s="28" t="s">
        <v>1399</v>
      </c>
    </row>
    <row r="81" spans="1:16" x14ac:dyDescent="0.2">
      <c r="A81" s="18" t="s">
        <v>47</v>
      </c>
      <c r="B81" s="22" t="s">
        <v>239</v>
      </c>
      <c r="C81" s="22" t="s">
        <v>1395</v>
      </c>
      <c r="D81" s="18" t="s">
        <v>61</v>
      </c>
      <c r="E81" s="23" t="s">
        <v>1396</v>
      </c>
      <c r="F81" s="24" t="s">
        <v>688</v>
      </c>
      <c r="G81" s="25">
        <v>1</v>
      </c>
      <c r="H81" s="26">
        <v>250000</v>
      </c>
      <c r="I81" s="26">
        <f>ROUND(ROUND(H81,2)*ROUND(G81,3),2)</f>
        <v>250000</v>
      </c>
      <c r="J81" s="24" t="s">
        <v>69</v>
      </c>
      <c r="O81">
        <f>(I81*21)/100</f>
        <v>52500</v>
      </c>
      <c r="P81" t="s">
        <v>23</v>
      </c>
    </row>
    <row r="82" spans="1:16" ht="216.75" x14ac:dyDescent="0.2">
      <c r="A82" s="27" t="s">
        <v>54</v>
      </c>
      <c r="E82" s="28" t="s">
        <v>1400</v>
      </c>
    </row>
    <row r="83" spans="1:16" x14ac:dyDescent="0.2">
      <c r="A83" s="29" t="s">
        <v>56</v>
      </c>
      <c r="E83" s="30" t="s">
        <v>66</v>
      </c>
    </row>
    <row r="84" spans="1:16" ht="25.5" x14ac:dyDescent="0.2">
      <c r="A84" t="s">
        <v>58</v>
      </c>
      <c r="E84" s="28" t="s">
        <v>1399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SO 101</vt:lpstr>
      <vt:lpstr>SO 201</vt:lpstr>
      <vt:lpstr>SO 301</vt:lpstr>
      <vt:lpstr>SO 401</vt:lpstr>
      <vt:lpstr>VRN.1</vt:lpstr>
      <vt:lpstr>VRN.2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Miroslav Týnek</cp:lastModifiedBy>
  <dcterms:modified xsi:type="dcterms:W3CDTF">2024-09-13T09:31:29Z</dcterms:modified>
  <cp:category/>
  <cp:contentStatus/>
</cp:coreProperties>
</file>